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415" windowHeight="7785" firstSheet="3" activeTab="3"/>
  </bookViews>
  <sheets>
    <sheet name="4월 강습계획" sheetId="15" r:id="rId1"/>
    <sheet name="4월 강습계획 (수정)" sheetId="16" r:id="rId2"/>
    <sheet name="4월 강습계획 (수정) (2)" sheetId="17" r:id="rId3"/>
    <sheet name="6월 강습계획" sheetId="18" r:id="rId4"/>
    <sheet name="5월 강습실적" sheetId="20" r:id="rId5"/>
  </sheets>
  <definedNames>
    <definedName name="_xlnm.Print_Area" localSheetId="0">'4월 강습계획'!$B$1:$AF$71,'4월 강습계획'!$D$74:$O$85,'4월 강습계획'!$Q$74:$AB$91</definedName>
    <definedName name="_xlnm.Print_Area" localSheetId="1">'4월 강습계획 (수정)'!$B$1:$AF$71,'4월 강습계획 (수정)'!$D$74:$O$85,'4월 강습계획 (수정)'!$Q$74:$AB$91</definedName>
    <definedName name="_xlnm.Print_Area" localSheetId="2">'4월 강습계획 (수정) (2)'!$B$1:$AF$71,'4월 강습계획 (수정) (2)'!$D$74:$O$85,'4월 강습계획 (수정) (2)'!$Q$74:$AB$91</definedName>
    <definedName name="_xlnm.Print_Area" localSheetId="4">'5월 강습실적'!$B$1:$AF$71,'5월 강습실적'!$D$74:$O$85,'5월 강습실적'!$Q$74:$AB$91</definedName>
    <definedName name="_xlnm.Print_Area" localSheetId="3">'6월 강습계획'!$B$1:$AF$71,'6월 강습계획'!$D$74:$O$85,'6월 강습계획'!$Q$74:$AB$91</definedName>
  </definedNames>
  <calcPr calcId="145621"/>
</workbook>
</file>

<file path=xl/calcChain.xml><?xml version="1.0" encoding="utf-8"?>
<calcChain xmlns="http://schemas.openxmlformats.org/spreadsheetml/2006/main">
  <c r="AJ25" i="20" l="1"/>
  <c r="AJ94" i="20"/>
  <c r="AJ71" i="20"/>
  <c r="AJ66" i="20"/>
  <c r="AJ65" i="20"/>
  <c r="AJ63" i="20"/>
  <c r="AJ60" i="20"/>
  <c r="AJ59" i="20"/>
  <c r="AJ58" i="20"/>
  <c r="AJ22" i="20"/>
  <c r="AJ19" i="20"/>
  <c r="AJ18" i="20"/>
  <c r="AJ17" i="20"/>
  <c r="AJ21" i="20"/>
  <c r="AJ20" i="20"/>
  <c r="AJ16" i="20"/>
  <c r="AJ67" i="20"/>
  <c r="AJ51" i="20"/>
  <c r="AJ23" i="20"/>
  <c r="AJ50" i="20" l="1"/>
  <c r="AJ49" i="20"/>
  <c r="AJ48" i="20"/>
  <c r="AJ47" i="20"/>
  <c r="AJ44" i="20"/>
  <c r="AJ43" i="20"/>
  <c r="AJ21" i="18"/>
  <c r="AJ20" i="18"/>
  <c r="AJ19" i="18"/>
  <c r="AJ18" i="18"/>
  <c r="AJ17" i="18"/>
  <c r="AJ38" i="18"/>
  <c r="AJ16" i="18"/>
  <c r="AJ42" i="20"/>
  <c r="AA90" i="20" l="1"/>
  <c r="Z90" i="20"/>
  <c r="Y90" i="20"/>
  <c r="X90" i="20"/>
  <c r="W90" i="20"/>
  <c r="V90" i="20"/>
  <c r="U90" i="20"/>
  <c r="T90" i="20"/>
  <c r="S90" i="20"/>
  <c r="AA89" i="20"/>
  <c r="Z89" i="20"/>
  <c r="Y89" i="20"/>
  <c r="X89" i="20"/>
  <c r="W89" i="20"/>
  <c r="V89" i="20"/>
  <c r="U89" i="20"/>
  <c r="T89" i="20"/>
  <c r="S89" i="20"/>
  <c r="AA88" i="20"/>
  <c r="Z88" i="20"/>
  <c r="Y88" i="20"/>
  <c r="X88" i="20"/>
  <c r="W88" i="20"/>
  <c r="V88" i="20"/>
  <c r="U88" i="20"/>
  <c r="T88" i="20"/>
  <c r="S88" i="20"/>
  <c r="AA87" i="20"/>
  <c r="Z87" i="20"/>
  <c r="Y87" i="20"/>
  <c r="Y91" i="20" s="1"/>
  <c r="X87" i="20"/>
  <c r="W87" i="20"/>
  <c r="V87" i="20"/>
  <c r="U87" i="20"/>
  <c r="U91" i="20" s="1"/>
  <c r="T87" i="20"/>
  <c r="S87" i="20"/>
  <c r="AA86" i="20"/>
  <c r="AA85" i="20"/>
  <c r="O84" i="20"/>
  <c r="N84" i="20"/>
  <c r="M84" i="20"/>
  <c r="L84" i="20"/>
  <c r="K84" i="20"/>
  <c r="J84" i="20"/>
  <c r="I84" i="20"/>
  <c r="H84" i="20"/>
  <c r="G84" i="20"/>
  <c r="F84" i="20"/>
  <c r="AB83" i="20"/>
  <c r="Z83" i="20"/>
  <c r="Y83" i="20"/>
  <c r="X83" i="20"/>
  <c r="W83" i="20"/>
  <c r="V83" i="20"/>
  <c r="U83" i="20"/>
  <c r="T83" i="20"/>
  <c r="S83" i="20"/>
  <c r="O83" i="20"/>
  <c r="N83" i="20"/>
  <c r="M83" i="20"/>
  <c r="L83" i="20"/>
  <c r="K83" i="20"/>
  <c r="J83" i="20"/>
  <c r="I83" i="20"/>
  <c r="H83" i="20"/>
  <c r="G83" i="20"/>
  <c r="F83" i="20"/>
  <c r="O82" i="20"/>
  <c r="N82" i="20"/>
  <c r="M82" i="20"/>
  <c r="L82" i="20"/>
  <c r="K82" i="20"/>
  <c r="J82" i="20"/>
  <c r="I82" i="20"/>
  <c r="H82" i="20"/>
  <c r="G82" i="20"/>
  <c r="F82" i="20"/>
  <c r="O81" i="20"/>
  <c r="N81" i="20"/>
  <c r="M81" i="20"/>
  <c r="L81" i="20"/>
  <c r="K81" i="20"/>
  <c r="J81" i="20"/>
  <c r="I81" i="20"/>
  <c r="H81" i="20"/>
  <c r="G81" i="20"/>
  <c r="F81" i="20"/>
  <c r="AA80" i="20"/>
  <c r="Z80" i="20"/>
  <c r="Y80" i="20"/>
  <c r="X80" i="20"/>
  <c r="W80" i="20"/>
  <c r="V80" i="20"/>
  <c r="U80" i="20"/>
  <c r="T80" i="20"/>
  <c r="S80" i="20"/>
  <c r="O80" i="20"/>
  <c r="N80" i="20"/>
  <c r="M80" i="20"/>
  <c r="L80" i="20"/>
  <c r="K80" i="20"/>
  <c r="J80" i="20"/>
  <c r="I80" i="20"/>
  <c r="H80" i="20"/>
  <c r="G80" i="20"/>
  <c r="F80" i="20"/>
  <c r="AA79" i="20"/>
  <c r="Z79" i="20"/>
  <c r="Y79" i="20"/>
  <c r="X79" i="20"/>
  <c r="W79" i="20"/>
  <c r="V79" i="20"/>
  <c r="U79" i="20"/>
  <c r="T79" i="20"/>
  <c r="S79" i="20"/>
  <c r="O79" i="20"/>
  <c r="N79" i="20"/>
  <c r="M79" i="20"/>
  <c r="L79" i="20"/>
  <c r="K79" i="20"/>
  <c r="J79" i="20"/>
  <c r="I79" i="20"/>
  <c r="H79" i="20"/>
  <c r="G79" i="20"/>
  <c r="F79" i="20"/>
  <c r="AA78" i="20"/>
  <c r="Z78" i="20"/>
  <c r="Y78" i="20"/>
  <c r="X78" i="20"/>
  <c r="W78" i="20"/>
  <c r="V78" i="20"/>
  <c r="U78" i="20"/>
  <c r="T78" i="20"/>
  <c r="S78" i="20"/>
  <c r="O78" i="20"/>
  <c r="N78" i="20"/>
  <c r="M78" i="20"/>
  <c r="L78" i="20"/>
  <c r="K78" i="20"/>
  <c r="J78" i="20"/>
  <c r="I78" i="20"/>
  <c r="H78" i="20"/>
  <c r="G78" i="20"/>
  <c r="F78" i="20"/>
  <c r="AA77" i="20"/>
  <c r="Z77" i="20"/>
  <c r="Y77" i="20"/>
  <c r="X77" i="20"/>
  <c r="W77" i="20"/>
  <c r="V77" i="20"/>
  <c r="U77" i="20"/>
  <c r="T77" i="20"/>
  <c r="S77" i="20"/>
  <c r="O77" i="20"/>
  <c r="N77" i="20"/>
  <c r="M77" i="20"/>
  <c r="L77" i="20"/>
  <c r="K77" i="20"/>
  <c r="J77" i="20"/>
  <c r="I77" i="20"/>
  <c r="H77" i="20"/>
  <c r="G77" i="20"/>
  <c r="F77" i="20"/>
  <c r="Z75" i="20"/>
  <c r="Y75" i="20"/>
  <c r="X75" i="20"/>
  <c r="W75" i="20"/>
  <c r="V75" i="20"/>
  <c r="U75" i="20"/>
  <c r="T75" i="20"/>
  <c r="S75" i="20"/>
  <c r="M75" i="20"/>
  <c r="L75" i="20"/>
  <c r="K75" i="20"/>
  <c r="J75" i="20"/>
  <c r="I75" i="20"/>
  <c r="H75" i="20"/>
  <c r="G75" i="20"/>
  <c r="F75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AE68" i="20"/>
  <c r="AE65" i="20"/>
  <c r="AE58" i="20"/>
  <c r="AE55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AE47" i="20"/>
  <c r="AE44" i="20"/>
  <c r="AE41" i="20"/>
  <c r="AE38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AD33" i="20"/>
  <c r="AC33" i="20"/>
  <c r="AC71" i="20" s="1"/>
  <c r="AB33" i="20"/>
  <c r="AA33" i="20"/>
  <c r="Z33" i="20"/>
  <c r="Y33" i="20"/>
  <c r="Y71" i="20" s="1"/>
  <c r="X33" i="20"/>
  <c r="W33" i="20"/>
  <c r="V33" i="20"/>
  <c r="U33" i="20"/>
  <c r="U71" i="20" s="1"/>
  <c r="T33" i="20"/>
  <c r="S33" i="20"/>
  <c r="R33" i="20"/>
  <c r="Q33" i="20"/>
  <c r="P33" i="20"/>
  <c r="O33" i="20"/>
  <c r="N33" i="20"/>
  <c r="M33" i="20"/>
  <c r="M71" i="20" s="1"/>
  <c r="L33" i="20"/>
  <c r="K33" i="20"/>
  <c r="K71" i="20" s="1"/>
  <c r="J33" i="20"/>
  <c r="I33" i="20"/>
  <c r="I71" i="20" s="1"/>
  <c r="H33" i="20"/>
  <c r="G33" i="20"/>
  <c r="F33" i="20"/>
  <c r="AE31" i="20"/>
  <c r="AE28" i="20"/>
  <c r="AE21" i="20"/>
  <c r="AE18" i="20"/>
  <c r="AE15" i="20"/>
  <c r="AE12" i="20"/>
  <c r="AE9" i="20"/>
  <c r="AE6" i="20"/>
  <c r="AA91" i="20" l="1"/>
  <c r="L71" i="20"/>
  <c r="O71" i="20"/>
  <c r="H71" i="20"/>
  <c r="G71" i="20"/>
  <c r="T81" i="20"/>
  <c r="X81" i="20"/>
  <c r="V71" i="20"/>
  <c r="N71" i="20"/>
  <c r="R71" i="20"/>
  <c r="I85" i="20"/>
  <c r="M85" i="20"/>
  <c r="J71" i="20"/>
  <c r="P71" i="20"/>
  <c r="T91" i="20"/>
  <c r="X91" i="20"/>
  <c r="AE52" i="20"/>
  <c r="Z71" i="20"/>
  <c r="AE33" i="20"/>
  <c r="AD71" i="20"/>
  <c r="AE70" i="20"/>
  <c r="N85" i="20"/>
  <c r="W71" i="20"/>
  <c r="T71" i="20"/>
  <c r="X71" i="20"/>
  <c r="AB71" i="20"/>
  <c r="S91" i="20"/>
  <c r="W91" i="20"/>
  <c r="V91" i="20"/>
  <c r="Z91" i="20"/>
  <c r="S71" i="20"/>
  <c r="AA71" i="20"/>
  <c r="S84" i="20"/>
  <c r="R83" i="20" s="1"/>
  <c r="Q71" i="20"/>
  <c r="F76" i="20"/>
  <c r="E75" i="20" s="1"/>
  <c r="S76" i="20"/>
  <c r="R75" i="20" s="1"/>
  <c r="F85" i="20"/>
  <c r="J85" i="20"/>
  <c r="U81" i="20"/>
  <c r="Y81" i="20"/>
  <c r="G85" i="20"/>
  <c r="K85" i="20"/>
  <c r="O85" i="20"/>
  <c r="O87" i="20" s="1"/>
  <c r="V81" i="20"/>
  <c r="Z81" i="20"/>
  <c r="H85" i="20"/>
  <c r="L85" i="20"/>
  <c r="S81" i="20"/>
  <c r="W81" i="20"/>
  <c r="AA81" i="20"/>
  <c r="N87" i="20" s="1"/>
  <c r="F71" i="20"/>
  <c r="T70" i="18"/>
  <c r="AB70" i="18"/>
  <c r="Y70" i="18"/>
  <c r="AA70" i="18"/>
  <c r="Q70" i="18"/>
  <c r="R70" i="18"/>
  <c r="AA90" i="18"/>
  <c r="Z90" i="18"/>
  <c r="Y90" i="18"/>
  <c r="X90" i="18"/>
  <c r="W90" i="18"/>
  <c r="V90" i="18"/>
  <c r="U90" i="18"/>
  <c r="T90" i="18"/>
  <c r="S90" i="18"/>
  <c r="AA89" i="18"/>
  <c r="Z89" i="18"/>
  <c r="Y89" i="18"/>
  <c r="X89" i="18"/>
  <c r="W89" i="18"/>
  <c r="V89" i="18"/>
  <c r="U89" i="18"/>
  <c r="T89" i="18"/>
  <c r="S89" i="18"/>
  <c r="AA88" i="18"/>
  <c r="Z88" i="18"/>
  <c r="Y88" i="18"/>
  <c r="X88" i="18"/>
  <c r="W88" i="18"/>
  <c r="V88" i="18"/>
  <c r="U88" i="18"/>
  <c r="T88" i="18"/>
  <c r="S88" i="18"/>
  <c r="AA87" i="18"/>
  <c r="Z87" i="18"/>
  <c r="Y87" i="18"/>
  <c r="X87" i="18"/>
  <c r="W87" i="18"/>
  <c r="V87" i="18"/>
  <c r="U87" i="18"/>
  <c r="T87" i="18"/>
  <c r="S87" i="18"/>
  <c r="AA86" i="18"/>
  <c r="AA85" i="18"/>
  <c r="O84" i="18"/>
  <c r="N84" i="18"/>
  <c r="M84" i="18"/>
  <c r="L84" i="18"/>
  <c r="K84" i="18"/>
  <c r="J84" i="18"/>
  <c r="I84" i="18"/>
  <c r="H84" i="18"/>
  <c r="G84" i="18"/>
  <c r="F84" i="18"/>
  <c r="AB83" i="18"/>
  <c r="Z83" i="18"/>
  <c r="Y83" i="18"/>
  <c r="X83" i="18"/>
  <c r="W83" i="18"/>
  <c r="V83" i="18"/>
  <c r="U83" i="18"/>
  <c r="T83" i="18"/>
  <c r="S83" i="18"/>
  <c r="O83" i="18"/>
  <c r="N83" i="18"/>
  <c r="M83" i="18"/>
  <c r="L83" i="18"/>
  <c r="K83" i="18"/>
  <c r="J83" i="18"/>
  <c r="I83" i="18"/>
  <c r="H83" i="18"/>
  <c r="G83" i="18"/>
  <c r="F83" i="18"/>
  <c r="O82" i="18"/>
  <c r="N82" i="18"/>
  <c r="M82" i="18"/>
  <c r="L82" i="18"/>
  <c r="K82" i="18"/>
  <c r="J82" i="18"/>
  <c r="I82" i="18"/>
  <c r="H82" i="18"/>
  <c r="G82" i="18"/>
  <c r="F82" i="18"/>
  <c r="O81" i="18"/>
  <c r="N81" i="18"/>
  <c r="M81" i="18"/>
  <c r="L81" i="18"/>
  <c r="K81" i="18"/>
  <c r="J81" i="18"/>
  <c r="I81" i="18"/>
  <c r="H81" i="18"/>
  <c r="G81" i="18"/>
  <c r="F81" i="18"/>
  <c r="AA80" i="18"/>
  <c r="Z80" i="18"/>
  <c r="Y80" i="18"/>
  <c r="X80" i="18"/>
  <c r="W80" i="18"/>
  <c r="V80" i="18"/>
  <c r="U80" i="18"/>
  <c r="T80" i="18"/>
  <c r="S80" i="18"/>
  <c r="O80" i="18"/>
  <c r="N80" i="18"/>
  <c r="M80" i="18"/>
  <c r="L80" i="18"/>
  <c r="K80" i="18"/>
  <c r="J80" i="18"/>
  <c r="I80" i="18"/>
  <c r="H80" i="18"/>
  <c r="G80" i="18"/>
  <c r="F80" i="18"/>
  <c r="AA79" i="18"/>
  <c r="Z79" i="18"/>
  <c r="Y79" i="18"/>
  <c r="X79" i="18"/>
  <c r="W79" i="18"/>
  <c r="V79" i="18"/>
  <c r="U79" i="18"/>
  <c r="T79" i="18"/>
  <c r="S79" i="18"/>
  <c r="O79" i="18"/>
  <c r="N79" i="18"/>
  <c r="M79" i="18"/>
  <c r="L79" i="18"/>
  <c r="K79" i="18"/>
  <c r="J79" i="18"/>
  <c r="I79" i="18"/>
  <c r="H79" i="18"/>
  <c r="G79" i="18"/>
  <c r="F79" i="18"/>
  <c r="AA78" i="18"/>
  <c r="Z78" i="18"/>
  <c r="Y78" i="18"/>
  <c r="X78" i="18"/>
  <c r="W78" i="18"/>
  <c r="V78" i="18"/>
  <c r="U78" i="18"/>
  <c r="T78" i="18"/>
  <c r="S78" i="18"/>
  <c r="O78" i="18"/>
  <c r="N78" i="18"/>
  <c r="M78" i="18"/>
  <c r="L78" i="18"/>
  <c r="K78" i="18"/>
  <c r="J78" i="18"/>
  <c r="I78" i="18"/>
  <c r="H78" i="18"/>
  <c r="G78" i="18"/>
  <c r="F78" i="18"/>
  <c r="AA77" i="18"/>
  <c r="Z77" i="18"/>
  <c r="Y77" i="18"/>
  <c r="X77" i="18"/>
  <c r="W77" i="18"/>
  <c r="V77" i="18"/>
  <c r="U77" i="18"/>
  <c r="T77" i="18"/>
  <c r="S77" i="18"/>
  <c r="O77" i="18"/>
  <c r="N77" i="18"/>
  <c r="M77" i="18"/>
  <c r="L77" i="18"/>
  <c r="K77" i="18"/>
  <c r="J77" i="18"/>
  <c r="I77" i="18"/>
  <c r="H77" i="18"/>
  <c r="G77" i="18"/>
  <c r="F77" i="18"/>
  <c r="Z75" i="18"/>
  <c r="Y75" i="18"/>
  <c r="X75" i="18"/>
  <c r="W75" i="18"/>
  <c r="V75" i="18"/>
  <c r="U75" i="18"/>
  <c r="T75" i="18"/>
  <c r="S75" i="18"/>
  <c r="M75" i="18"/>
  <c r="L75" i="18"/>
  <c r="K75" i="18"/>
  <c r="J75" i="18"/>
  <c r="I75" i="18"/>
  <c r="H75" i="18"/>
  <c r="G75" i="18"/>
  <c r="F75" i="18"/>
  <c r="AD70" i="18"/>
  <c r="AC70" i="18"/>
  <c r="Z70" i="18"/>
  <c r="X70" i="18"/>
  <c r="W70" i="18"/>
  <c r="V70" i="18"/>
  <c r="U70" i="18"/>
  <c r="S70" i="18"/>
  <c r="P70" i="18"/>
  <c r="O70" i="18"/>
  <c r="N70" i="18"/>
  <c r="M70" i="18"/>
  <c r="L70" i="18"/>
  <c r="K70" i="18"/>
  <c r="J70" i="18"/>
  <c r="I70" i="18"/>
  <c r="H70" i="18"/>
  <c r="G70" i="18"/>
  <c r="F70" i="18"/>
  <c r="AE68" i="18"/>
  <c r="AE65" i="18"/>
  <c r="AE58" i="18"/>
  <c r="AE55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AE47" i="18"/>
  <c r="AE44" i="18"/>
  <c r="AE41" i="18"/>
  <c r="AE38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AD33" i="18"/>
  <c r="AC33" i="18"/>
  <c r="AB33" i="18"/>
  <c r="AB71" i="18" s="1"/>
  <c r="AA33" i="18"/>
  <c r="Z33" i="18"/>
  <c r="Y33" i="18"/>
  <c r="X33" i="18"/>
  <c r="W33" i="18"/>
  <c r="V33" i="18"/>
  <c r="U33" i="18"/>
  <c r="T33" i="18"/>
  <c r="T71" i="18" s="1"/>
  <c r="S33" i="18"/>
  <c r="S71" i="18" s="1"/>
  <c r="R33" i="18"/>
  <c r="Q33" i="18"/>
  <c r="P33" i="18"/>
  <c r="P71" i="18" s="1"/>
  <c r="O33" i="18"/>
  <c r="O71" i="18" s="1"/>
  <c r="N33" i="18"/>
  <c r="M33" i="18"/>
  <c r="L33" i="18"/>
  <c r="L71" i="18" s="1"/>
  <c r="K33" i="18"/>
  <c r="K71" i="18" s="1"/>
  <c r="J33" i="18"/>
  <c r="I33" i="18"/>
  <c r="H33" i="18"/>
  <c r="H71" i="18" s="1"/>
  <c r="G33" i="18"/>
  <c r="G71" i="18" s="1"/>
  <c r="F33" i="18"/>
  <c r="AE31" i="18"/>
  <c r="AE28" i="18"/>
  <c r="AE21" i="18"/>
  <c r="AE18" i="18"/>
  <c r="AE15" i="18"/>
  <c r="AE12" i="18"/>
  <c r="AE9" i="18"/>
  <c r="AE6" i="18"/>
  <c r="AE6" i="17"/>
  <c r="AE9" i="17"/>
  <c r="AE12" i="17"/>
  <c r="AE15" i="17"/>
  <c r="AE18" i="17"/>
  <c r="AE28" i="17"/>
  <c r="AE31" i="17"/>
  <c r="AE68" i="17"/>
  <c r="AE65" i="17"/>
  <c r="AE47" i="17"/>
  <c r="AE38" i="17"/>
  <c r="AE41" i="17"/>
  <c r="AE44" i="17"/>
  <c r="J52" i="17"/>
  <c r="I52" i="17"/>
  <c r="T33" i="17"/>
  <c r="U33" i="17"/>
  <c r="V33" i="17"/>
  <c r="W33" i="17"/>
  <c r="X33" i="17"/>
  <c r="Y33" i="17"/>
  <c r="Z33" i="17"/>
  <c r="AA33" i="17"/>
  <c r="AB33" i="17"/>
  <c r="AC33" i="17"/>
  <c r="S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F33" i="17"/>
  <c r="AA90" i="17"/>
  <c r="Z90" i="17"/>
  <c r="Y90" i="17"/>
  <c r="X90" i="17"/>
  <c r="W90" i="17"/>
  <c r="V90" i="17"/>
  <c r="U90" i="17"/>
  <c r="T90" i="17"/>
  <c r="S90" i="17"/>
  <c r="AA89" i="17"/>
  <c r="Z89" i="17"/>
  <c r="Y89" i="17"/>
  <c r="X89" i="17"/>
  <c r="W89" i="17"/>
  <c r="V89" i="17"/>
  <c r="U89" i="17"/>
  <c r="T89" i="17"/>
  <c r="S89" i="17"/>
  <c r="AA88" i="17"/>
  <c r="Z88" i="17"/>
  <c r="Y88" i="17"/>
  <c r="X88" i="17"/>
  <c r="W88" i="17"/>
  <c r="V88" i="17"/>
  <c r="U88" i="17"/>
  <c r="T88" i="17"/>
  <c r="S88" i="17"/>
  <c r="AA87" i="17"/>
  <c r="Z87" i="17"/>
  <c r="Y87" i="17"/>
  <c r="X87" i="17"/>
  <c r="W87" i="17"/>
  <c r="V87" i="17"/>
  <c r="U87" i="17"/>
  <c r="T87" i="17"/>
  <c r="S87" i="17"/>
  <c r="AA86" i="17"/>
  <c r="AA85" i="17"/>
  <c r="O84" i="17"/>
  <c r="N84" i="17"/>
  <c r="M84" i="17"/>
  <c r="L84" i="17"/>
  <c r="K84" i="17"/>
  <c r="J84" i="17"/>
  <c r="I84" i="17"/>
  <c r="H84" i="17"/>
  <c r="G84" i="17"/>
  <c r="F84" i="17"/>
  <c r="AB83" i="17"/>
  <c r="Z83" i="17"/>
  <c r="Y83" i="17"/>
  <c r="X83" i="17"/>
  <c r="W83" i="17"/>
  <c r="V83" i="17"/>
  <c r="U83" i="17"/>
  <c r="T83" i="17"/>
  <c r="S83" i="17"/>
  <c r="O83" i="17"/>
  <c r="N83" i="17"/>
  <c r="M83" i="17"/>
  <c r="L83" i="17"/>
  <c r="K83" i="17"/>
  <c r="J83" i="17"/>
  <c r="I83" i="17"/>
  <c r="H83" i="17"/>
  <c r="G83" i="17"/>
  <c r="F83" i="17"/>
  <c r="O82" i="17"/>
  <c r="N82" i="17"/>
  <c r="M82" i="17"/>
  <c r="L82" i="17"/>
  <c r="K82" i="17"/>
  <c r="J82" i="17"/>
  <c r="I82" i="17"/>
  <c r="H82" i="17"/>
  <c r="G82" i="17"/>
  <c r="F82" i="17"/>
  <c r="O81" i="17"/>
  <c r="N81" i="17"/>
  <c r="M81" i="17"/>
  <c r="L81" i="17"/>
  <c r="K81" i="17"/>
  <c r="J81" i="17"/>
  <c r="I81" i="17"/>
  <c r="H81" i="17"/>
  <c r="G81" i="17"/>
  <c r="F81" i="17"/>
  <c r="AA80" i="17"/>
  <c r="Z80" i="17"/>
  <c r="Y80" i="17"/>
  <c r="X80" i="17"/>
  <c r="W80" i="17"/>
  <c r="V80" i="17"/>
  <c r="U80" i="17"/>
  <c r="T80" i="17"/>
  <c r="S80" i="17"/>
  <c r="O80" i="17"/>
  <c r="N80" i="17"/>
  <c r="M80" i="17"/>
  <c r="L80" i="17"/>
  <c r="K80" i="17"/>
  <c r="J80" i="17"/>
  <c r="I80" i="17"/>
  <c r="H80" i="17"/>
  <c r="G80" i="17"/>
  <c r="F80" i="17"/>
  <c r="AA79" i="17"/>
  <c r="Z79" i="17"/>
  <c r="Y79" i="17"/>
  <c r="X79" i="17"/>
  <c r="W79" i="17"/>
  <c r="V79" i="17"/>
  <c r="U79" i="17"/>
  <c r="T79" i="17"/>
  <c r="S79" i="17"/>
  <c r="O79" i="17"/>
  <c r="N79" i="17"/>
  <c r="M79" i="17"/>
  <c r="L79" i="17"/>
  <c r="K79" i="17"/>
  <c r="J79" i="17"/>
  <c r="I79" i="17"/>
  <c r="H79" i="17"/>
  <c r="G79" i="17"/>
  <c r="F79" i="17"/>
  <c r="AA78" i="17"/>
  <c r="Z78" i="17"/>
  <c r="Y78" i="17"/>
  <c r="X78" i="17"/>
  <c r="W78" i="17"/>
  <c r="V78" i="17"/>
  <c r="U78" i="17"/>
  <c r="T78" i="17"/>
  <c r="S78" i="17"/>
  <c r="O78" i="17"/>
  <c r="N78" i="17"/>
  <c r="M78" i="17"/>
  <c r="L78" i="17"/>
  <c r="K78" i="17"/>
  <c r="J78" i="17"/>
  <c r="I78" i="17"/>
  <c r="H78" i="17"/>
  <c r="G78" i="17"/>
  <c r="F78" i="17"/>
  <c r="AA77" i="17"/>
  <c r="Z77" i="17"/>
  <c r="Y77" i="17"/>
  <c r="X77" i="17"/>
  <c r="W77" i="17"/>
  <c r="V77" i="17"/>
  <c r="U77" i="17"/>
  <c r="T77" i="17"/>
  <c r="S77" i="17"/>
  <c r="O77" i="17"/>
  <c r="N77" i="17"/>
  <c r="M77" i="17"/>
  <c r="L77" i="17"/>
  <c r="K77" i="17"/>
  <c r="J77" i="17"/>
  <c r="I77" i="17"/>
  <c r="H77" i="17"/>
  <c r="G77" i="17"/>
  <c r="F77" i="17"/>
  <c r="Z75" i="17"/>
  <c r="Y75" i="17"/>
  <c r="X75" i="17"/>
  <c r="W75" i="17"/>
  <c r="V75" i="17"/>
  <c r="U75" i="17"/>
  <c r="T75" i="17"/>
  <c r="S75" i="17"/>
  <c r="M75" i="17"/>
  <c r="L75" i="17"/>
  <c r="K75" i="17"/>
  <c r="J75" i="17"/>
  <c r="I75" i="17"/>
  <c r="H75" i="17"/>
  <c r="G75" i="17"/>
  <c r="F75" i="17"/>
  <c r="AD70" i="17"/>
  <c r="AC70" i="17"/>
  <c r="AB70" i="17"/>
  <c r="AA70" i="17"/>
  <c r="Z70" i="17"/>
  <c r="Z71" i="17" s="1"/>
  <c r="Y70" i="17"/>
  <c r="X70" i="17"/>
  <c r="W70" i="17"/>
  <c r="V70" i="17"/>
  <c r="V71" i="17" s="1"/>
  <c r="U70" i="17"/>
  <c r="T70" i="17"/>
  <c r="S70" i="17"/>
  <c r="R70" i="17"/>
  <c r="Q70" i="17"/>
  <c r="P70" i="17"/>
  <c r="O70" i="17"/>
  <c r="N70" i="17"/>
  <c r="N71" i="17" s="1"/>
  <c r="M70" i="17"/>
  <c r="L70" i="17"/>
  <c r="K70" i="17"/>
  <c r="J70" i="17"/>
  <c r="I70" i="17"/>
  <c r="H70" i="17"/>
  <c r="G70" i="17"/>
  <c r="F70" i="17"/>
  <c r="F71" i="17" s="1"/>
  <c r="AE58" i="17"/>
  <c r="AE55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Q71" i="17" s="1"/>
  <c r="P52" i="17"/>
  <c r="O52" i="17"/>
  <c r="N52" i="17"/>
  <c r="M52" i="17"/>
  <c r="M71" i="17" s="1"/>
  <c r="L52" i="17"/>
  <c r="K52" i="17"/>
  <c r="I71" i="17"/>
  <c r="H52" i="17"/>
  <c r="G52" i="17"/>
  <c r="F52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AD33" i="17"/>
  <c r="AB71" i="17"/>
  <c r="X71" i="17"/>
  <c r="T71" i="17"/>
  <c r="AE21" i="17"/>
  <c r="AE33" i="17" s="1"/>
  <c r="M33" i="16"/>
  <c r="M36" i="16"/>
  <c r="AA90" i="16"/>
  <c r="Z90" i="16"/>
  <c r="Y90" i="16"/>
  <c r="X90" i="16"/>
  <c r="W90" i="16"/>
  <c r="V90" i="16"/>
  <c r="U90" i="16"/>
  <c r="T90" i="16"/>
  <c r="S90" i="16"/>
  <c r="AA89" i="16"/>
  <c r="Z89" i="16"/>
  <c r="Y89" i="16"/>
  <c r="X89" i="16"/>
  <c r="W89" i="16"/>
  <c r="V89" i="16"/>
  <c r="U89" i="16"/>
  <c r="T89" i="16"/>
  <c r="S89" i="16"/>
  <c r="AA88" i="16"/>
  <c r="Z88" i="16"/>
  <c r="Y88" i="16"/>
  <c r="X88" i="16"/>
  <c r="W88" i="16"/>
  <c r="V88" i="16"/>
  <c r="U88" i="16"/>
  <c r="T88" i="16"/>
  <c r="S88" i="16"/>
  <c r="AA87" i="16"/>
  <c r="Z87" i="16"/>
  <c r="Y87" i="16"/>
  <c r="X87" i="16"/>
  <c r="W87" i="16"/>
  <c r="V87" i="16"/>
  <c r="U87" i="16"/>
  <c r="T87" i="16"/>
  <c r="S87" i="16"/>
  <c r="AA86" i="16"/>
  <c r="AA85" i="16"/>
  <c r="O84" i="16"/>
  <c r="N84" i="16"/>
  <c r="M84" i="16"/>
  <c r="L84" i="16"/>
  <c r="K84" i="16"/>
  <c r="J84" i="16"/>
  <c r="I84" i="16"/>
  <c r="H84" i="16"/>
  <c r="G84" i="16"/>
  <c r="F84" i="16"/>
  <c r="AB83" i="16"/>
  <c r="Z83" i="16"/>
  <c r="Y83" i="16"/>
  <c r="X83" i="16"/>
  <c r="W83" i="16"/>
  <c r="V83" i="16"/>
  <c r="U83" i="16"/>
  <c r="T83" i="16"/>
  <c r="S83" i="16"/>
  <c r="O83" i="16"/>
  <c r="N83" i="16"/>
  <c r="M83" i="16"/>
  <c r="L83" i="16"/>
  <c r="K83" i="16"/>
  <c r="J83" i="16"/>
  <c r="I83" i="16"/>
  <c r="H83" i="16"/>
  <c r="G83" i="16"/>
  <c r="F83" i="16"/>
  <c r="O82" i="16"/>
  <c r="N82" i="16"/>
  <c r="M82" i="16"/>
  <c r="L82" i="16"/>
  <c r="K82" i="16"/>
  <c r="J82" i="16"/>
  <c r="I82" i="16"/>
  <c r="H82" i="16"/>
  <c r="G82" i="16"/>
  <c r="F82" i="16"/>
  <c r="O81" i="16"/>
  <c r="N81" i="16"/>
  <c r="M81" i="16"/>
  <c r="L81" i="16"/>
  <c r="K81" i="16"/>
  <c r="J81" i="16"/>
  <c r="I81" i="16"/>
  <c r="H81" i="16"/>
  <c r="G81" i="16"/>
  <c r="F81" i="16"/>
  <c r="AA80" i="16"/>
  <c r="Z80" i="16"/>
  <c r="Y80" i="16"/>
  <c r="X80" i="16"/>
  <c r="W80" i="16"/>
  <c r="V80" i="16"/>
  <c r="U80" i="16"/>
  <c r="T80" i="16"/>
  <c r="S80" i="16"/>
  <c r="O80" i="16"/>
  <c r="N80" i="16"/>
  <c r="M80" i="16"/>
  <c r="L80" i="16"/>
  <c r="K80" i="16"/>
  <c r="J80" i="16"/>
  <c r="I80" i="16"/>
  <c r="H80" i="16"/>
  <c r="G80" i="16"/>
  <c r="F80" i="16"/>
  <c r="AA79" i="16"/>
  <c r="Z79" i="16"/>
  <c r="Y79" i="16"/>
  <c r="X79" i="16"/>
  <c r="W79" i="16"/>
  <c r="V79" i="16"/>
  <c r="U79" i="16"/>
  <c r="T79" i="16"/>
  <c r="S79" i="16"/>
  <c r="O79" i="16"/>
  <c r="N79" i="16"/>
  <c r="M79" i="16"/>
  <c r="L79" i="16"/>
  <c r="K79" i="16"/>
  <c r="J79" i="16"/>
  <c r="I79" i="16"/>
  <c r="H79" i="16"/>
  <c r="G79" i="16"/>
  <c r="F79" i="16"/>
  <c r="AA78" i="16"/>
  <c r="Z78" i="16"/>
  <c r="Y78" i="16"/>
  <c r="X78" i="16"/>
  <c r="W78" i="16"/>
  <c r="V78" i="16"/>
  <c r="U78" i="16"/>
  <c r="T78" i="16"/>
  <c r="S78" i="16"/>
  <c r="O78" i="16"/>
  <c r="N78" i="16"/>
  <c r="M78" i="16"/>
  <c r="L78" i="16"/>
  <c r="K78" i="16"/>
  <c r="J78" i="16"/>
  <c r="I78" i="16"/>
  <c r="H78" i="16"/>
  <c r="G78" i="16"/>
  <c r="F78" i="16"/>
  <c r="AA77" i="16"/>
  <c r="Z77" i="16"/>
  <c r="Y77" i="16"/>
  <c r="X77" i="16"/>
  <c r="X81" i="16" s="1"/>
  <c r="W77" i="16"/>
  <c r="V77" i="16"/>
  <c r="U77" i="16"/>
  <c r="T77" i="16"/>
  <c r="T81" i="16" s="1"/>
  <c r="S77" i="16"/>
  <c r="O77" i="16"/>
  <c r="N77" i="16"/>
  <c r="M77" i="16"/>
  <c r="L77" i="16"/>
  <c r="K77" i="16"/>
  <c r="J77" i="16"/>
  <c r="I77" i="16"/>
  <c r="H77" i="16"/>
  <c r="G77" i="16"/>
  <c r="F77" i="16"/>
  <c r="Z75" i="16"/>
  <c r="Y75" i="16"/>
  <c r="X75" i="16"/>
  <c r="W75" i="16"/>
  <c r="V75" i="16"/>
  <c r="U75" i="16"/>
  <c r="T75" i="16"/>
  <c r="S75" i="16"/>
  <c r="M75" i="16"/>
  <c r="L75" i="16"/>
  <c r="K75" i="16"/>
  <c r="J75" i="16"/>
  <c r="I75" i="16"/>
  <c r="H75" i="16"/>
  <c r="G75" i="16"/>
  <c r="F75" i="16"/>
  <c r="AD70" i="16"/>
  <c r="AC70" i="16"/>
  <c r="AB70" i="16"/>
  <c r="AA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AE68" i="16"/>
  <c r="AE65" i="16"/>
  <c r="AE58" i="16"/>
  <c r="AE55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AE47" i="16"/>
  <c r="AE44" i="16"/>
  <c r="AE41" i="16"/>
  <c r="AE38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L36" i="16"/>
  <c r="K36" i="16"/>
  <c r="J36" i="16"/>
  <c r="I36" i="16"/>
  <c r="H36" i="16"/>
  <c r="G36" i="16"/>
  <c r="F36" i="16"/>
  <c r="AD33" i="16"/>
  <c r="AD71" i="16" s="1"/>
  <c r="AC33" i="16"/>
  <c r="AB33" i="16"/>
  <c r="AA33" i="16"/>
  <c r="Z33" i="16"/>
  <c r="Z71" i="16" s="1"/>
  <c r="Y33" i="16"/>
  <c r="X33" i="16"/>
  <c r="W33" i="16"/>
  <c r="V33" i="16"/>
  <c r="U33" i="16"/>
  <c r="T33" i="16"/>
  <c r="T71" i="16" s="1"/>
  <c r="S33" i="16"/>
  <c r="R33" i="16"/>
  <c r="Q33" i="16"/>
  <c r="P33" i="16"/>
  <c r="O33" i="16"/>
  <c r="N33" i="16"/>
  <c r="N71" i="16" s="1"/>
  <c r="M71" i="16"/>
  <c r="L33" i="16"/>
  <c r="L71" i="16" s="1"/>
  <c r="K33" i="16"/>
  <c r="J33" i="16"/>
  <c r="J71" i="16" s="1"/>
  <c r="I33" i="16"/>
  <c r="H33" i="16"/>
  <c r="H71" i="16" s="1"/>
  <c r="G33" i="16"/>
  <c r="G71" i="16" s="1"/>
  <c r="F33" i="16"/>
  <c r="F71" i="16" s="1"/>
  <c r="AE31" i="16"/>
  <c r="AE28" i="16"/>
  <c r="AE21" i="16"/>
  <c r="AE18" i="16"/>
  <c r="AE15" i="16"/>
  <c r="AE12" i="16"/>
  <c r="AE9" i="16"/>
  <c r="AE6" i="16"/>
  <c r="AD70" i="15"/>
  <c r="AE71" i="20" l="1"/>
  <c r="I85" i="18"/>
  <c r="M85" i="18"/>
  <c r="F71" i="18"/>
  <c r="Z71" i="18"/>
  <c r="AD71" i="18"/>
  <c r="M87" i="20"/>
  <c r="Q90" i="20"/>
  <c r="Q91" i="20" s="1"/>
  <c r="K85" i="16"/>
  <c r="O85" i="16"/>
  <c r="O87" i="16" s="1"/>
  <c r="AA91" i="16"/>
  <c r="Y91" i="16"/>
  <c r="AD71" i="17"/>
  <c r="X71" i="18"/>
  <c r="O85" i="18"/>
  <c r="O87" i="18" s="1"/>
  <c r="Q80" i="20"/>
  <c r="Q81" i="20" s="1"/>
  <c r="I71" i="18"/>
  <c r="M71" i="18"/>
  <c r="U71" i="18"/>
  <c r="Y71" i="18"/>
  <c r="AC71" i="18"/>
  <c r="V71" i="18"/>
  <c r="S91" i="18"/>
  <c r="W91" i="18"/>
  <c r="AE70" i="18"/>
  <c r="D84" i="20"/>
  <c r="D85" i="20" s="1"/>
  <c r="L71" i="17"/>
  <c r="Q71" i="18"/>
  <c r="AB71" i="16"/>
  <c r="W71" i="18"/>
  <c r="J71" i="18"/>
  <c r="N71" i="18"/>
  <c r="T81" i="18"/>
  <c r="X81" i="18"/>
  <c r="Y81" i="18"/>
  <c r="R71" i="18"/>
  <c r="AE33" i="18"/>
  <c r="G85" i="18"/>
  <c r="K85" i="18"/>
  <c r="U91" i="18"/>
  <c r="Y91" i="18"/>
  <c r="V91" i="18"/>
  <c r="Z91" i="18"/>
  <c r="T91" i="18"/>
  <c r="X91" i="18"/>
  <c r="AA71" i="18"/>
  <c r="S84" i="18"/>
  <c r="R83" i="18" s="1"/>
  <c r="AA91" i="18"/>
  <c r="S76" i="18"/>
  <c r="R75" i="18" s="1"/>
  <c r="U81" i="18"/>
  <c r="S81" i="18"/>
  <c r="W81" i="18"/>
  <c r="AA81" i="18"/>
  <c r="AE52" i="18"/>
  <c r="V81" i="18"/>
  <c r="Z81" i="18"/>
  <c r="H85" i="18"/>
  <c r="L85" i="18"/>
  <c r="F85" i="18"/>
  <c r="J85" i="18"/>
  <c r="N85" i="18"/>
  <c r="F76" i="18"/>
  <c r="E75" i="18" s="1"/>
  <c r="AA81" i="17"/>
  <c r="Y71" i="17"/>
  <c r="Z91" i="17"/>
  <c r="AA91" i="17"/>
  <c r="O85" i="17"/>
  <c r="O87" i="17" s="1"/>
  <c r="Y91" i="17"/>
  <c r="T91" i="17"/>
  <c r="X91" i="17"/>
  <c r="I85" i="17"/>
  <c r="M85" i="17"/>
  <c r="T81" i="17"/>
  <c r="X81" i="17"/>
  <c r="S91" i="17"/>
  <c r="W91" i="17"/>
  <c r="V91" i="17"/>
  <c r="U91" i="17"/>
  <c r="P71" i="17"/>
  <c r="AC71" i="17"/>
  <c r="U71" i="17"/>
  <c r="R71" i="17"/>
  <c r="AE70" i="17"/>
  <c r="S84" i="17"/>
  <c r="R83" i="17" s="1"/>
  <c r="J71" i="17"/>
  <c r="S76" i="17"/>
  <c r="R75" i="17" s="1"/>
  <c r="U81" i="17"/>
  <c r="Y81" i="17"/>
  <c r="S81" i="17"/>
  <c r="W81" i="17"/>
  <c r="H71" i="17"/>
  <c r="V81" i="17"/>
  <c r="Z81" i="17"/>
  <c r="G85" i="17"/>
  <c r="K85" i="17"/>
  <c r="N85" i="17"/>
  <c r="H85" i="17"/>
  <c r="L85" i="17"/>
  <c r="F85" i="17"/>
  <c r="J85" i="17"/>
  <c r="F76" i="17"/>
  <c r="E75" i="17" s="1"/>
  <c r="G71" i="17"/>
  <c r="K71" i="17"/>
  <c r="O71" i="17"/>
  <c r="S71" i="17"/>
  <c r="W71" i="17"/>
  <c r="AA71" i="17"/>
  <c r="AE52" i="17"/>
  <c r="R71" i="16"/>
  <c r="P71" i="16"/>
  <c r="G85" i="16"/>
  <c r="I85" i="16"/>
  <c r="M85" i="16"/>
  <c r="V71" i="16"/>
  <c r="U91" i="16"/>
  <c r="X71" i="16"/>
  <c r="AA81" i="16"/>
  <c r="V81" i="16"/>
  <c r="Z81" i="16"/>
  <c r="S81" i="16"/>
  <c r="W81" i="16"/>
  <c r="K71" i="16"/>
  <c r="O71" i="16"/>
  <c r="S71" i="16"/>
  <c r="W71" i="16"/>
  <c r="AA71" i="16"/>
  <c r="S84" i="16"/>
  <c r="R83" i="16" s="1"/>
  <c r="V91" i="16"/>
  <c r="Z91" i="16"/>
  <c r="I71" i="16"/>
  <c r="Q71" i="16"/>
  <c r="U71" i="16"/>
  <c r="Y71" i="16"/>
  <c r="AC71" i="16"/>
  <c r="N85" i="16"/>
  <c r="U81" i="16"/>
  <c r="Y81" i="16"/>
  <c r="T91" i="16"/>
  <c r="X91" i="16"/>
  <c r="S91" i="16"/>
  <c r="W91" i="16"/>
  <c r="AE70" i="16"/>
  <c r="S76" i="16"/>
  <c r="R75" i="16" s="1"/>
  <c r="AE52" i="16"/>
  <c r="F85" i="16"/>
  <c r="AE33" i="16"/>
  <c r="H85" i="16"/>
  <c r="L85" i="16"/>
  <c r="J85" i="16"/>
  <c r="F76" i="16"/>
  <c r="E75" i="16" s="1"/>
  <c r="T90" i="15"/>
  <c r="U90" i="15"/>
  <c r="V90" i="15"/>
  <c r="W90" i="15"/>
  <c r="X90" i="15"/>
  <c r="Y90" i="15"/>
  <c r="Z90" i="15"/>
  <c r="S90" i="15"/>
  <c r="T89" i="15"/>
  <c r="U89" i="15"/>
  <c r="V89" i="15"/>
  <c r="W89" i="15"/>
  <c r="X89" i="15"/>
  <c r="Y89" i="15"/>
  <c r="Z89" i="15"/>
  <c r="S89" i="15"/>
  <c r="T88" i="15"/>
  <c r="U88" i="15"/>
  <c r="V88" i="15"/>
  <c r="W88" i="15"/>
  <c r="X88" i="15"/>
  <c r="Y88" i="15"/>
  <c r="Z88" i="15"/>
  <c r="S88" i="15"/>
  <c r="T87" i="15"/>
  <c r="U87" i="15"/>
  <c r="V87" i="15"/>
  <c r="W87" i="15"/>
  <c r="X87" i="15"/>
  <c r="Y87" i="15"/>
  <c r="Z87" i="15"/>
  <c r="S87" i="15"/>
  <c r="AA90" i="15"/>
  <c r="AA89" i="15"/>
  <c r="AA87" i="15"/>
  <c r="AA86" i="15"/>
  <c r="AA85" i="15"/>
  <c r="Z83" i="15"/>
  <c r="T83" i="15"/>
  <c r="U83" i="15"/>
  <c r="V83" i="15"/>
  <c r="W83" i="15"/>
  <c r="X83" i="15"/>
  <c r="Y83" i="15"/>
  <c r="S83" i="15"/>
  <c r="AA78" i="15"/>
  <c r="AA77" i="15"/>
  <c r="T80" i="15"/>
  <c r="U80" i="15"/>
  <c r="V80" i="15"/>
  <c r="W80" i="15"/>
  <c r="X80" i="15"/>
  <c r="Y80" i="15"/>
  <c r="Z80" i="15"/>
  <c r="S80" i="15"/>
  <c r="T79" i="15"/>
  <c r="U79" i="15"/>
  <c r="V79" i="15"/>
  <c r="W79" i="15"/>
  <c r="X79" i="15"/>
  <c r="Y79" i="15"/>
  <c r="Z79" i="15"/>
  <c r="S79" i="15"/>
  <c r="T78" i="15"/>
  <c r="U78" i="15"/>
  <c r="V78" i="15"/>
  <c r="W78" i="15"/>
  <c r="X78" i="15"/>
  <c r="Y78" i="15"/>
  <c r="Z78" i="15"/>
  <c r="S78" i="15"/>
  <c r="Z77" i="15"/>
  <c r="T77" i="15"/>
  <c r="U77" i="15"/>
  <c r="V77" i="15"/>
  <c r="W77" i="15"/>
  <c r="X77" i="15"/>
  <c r="Y77" i="15"/>
  <c r="S77" i="15"/>
  <c r="Z75" i="15"/>
  <c r="T75" i="15"/>
  <c r="U75" i="15"/>
  <c r="V75" i="15"/>
  <c r="W75" i="15"/>
  <c r="X75" i="15"/>
  <c r="Y75" i="15"/>
  <c r="S75" i="15"/>
  <c r="N84" i="15"/>
  <c r="N83" i="15"/>
  <c r="N81" i="15"/>
  <c r="O80" i="15"/>
  <c r="N79" i="15"/>
  <c r="N78" i="15"/>
  <c r="N77" i="15"/>
  <c r="G84" i="15"/>
  <c r="H84" i="15"/>
  <c r="I84" i="15"/>
  <c r="J84" i="15"/>
  <c r="K84" i="15"/>
  <c r="L84" i="15"/>
  <c r="M84" i="15"/>
  <c r="F84" i="15"/>
  <c r="G83" i="15"/>
  <c r="H83" i="15"/>
  <c r="I83" i="15"/>
  <c r="J83" i="15"/>
  <c r="K83" i="15"/>
  <c r="L83" i="15"/>
  <c r="M83" i="15"/>
  <c r="F83" i="15"/>
  <c r="G82" i="15"/>
  <c r="H82" i="15"/>
  <c r="I82" i="15"/>
  <c r="J82" i="15"/>
  <c r="K82" i="15"/>
  <c r="L82" i="15"/>
  <c r="M82" i="15"/>
  <c r="F82" i="15"/>
  <c r="G81" i="15"/>
  <c r="H81" i="15"/>
  <c r="I81" i="15"/>
  <c r="J81" i="15"/>
  <c r="K81" i="15"/>
  <c r="L81" i="15"/>
  <c r="M81" i="15"/>
  <c r="F81" i="15"/>
  <c r="G80" i="15"/>
  <c r="H80" i="15"/>
  <c r="I80" i="15"/>
  <c r="J80" i="15"/>
  <c r="K80" i="15"/>
  <c r="L80" i="15"/>
  <c r="M80" i="15"/>
  <c r="F80" i="15"/>
  <c r="G79" i="15"/>
  <c r="H79" i="15"/>
  <c r="I79" i="15"/>
  <c r="J79" i="15"/>
  <c r="K79" i="15"/>
  <c r="L79" i="15"/>
  <c r="M79" i="15"/>
  <c r="F79" i="15"/>
  <c r="G78" i="15"/>
  <c r="H78" i="15"/>
  <c r="I78" i="15"/>
  <c r="J78" i="15"/>
  <c r="K78" i="15"/>
  <c r="L78" i="15"/>
  <c r="M78" i="15"/>
  <c r="F78" i="15"/>
  <c r="G77" i="15"/>
  <c r="H77" i="15"/>
  <c r="I77" i="15"/>
  <c r="J77" i="15"/>
  <c r="K77" i="15"/>
  <c r="L77" i="15"/>
  <c r="M77" i="15"/>
  <c r="F77" i="15"/>
  <c r="M75" i="15"/>
  <c r="G75" i="15"/>
  <c r="H75" i="15"/>
  <c r="I75" i="15"/>
  <c r="J75" i="15"/>
  <c r="K75" i="15"/>
  <c r="L75" i="15"/>
  <c r="F75" i="15"/>
  <c r="AA88" i="15"/>
  <c r="AA91" i="15" s="1"/>
  <c r="Z91" i="15"/>
  <c r="X91" i="15"/>
  <c r="W91" i="15"/>
  <c r="V91" i="15"/>
  <c r="U91" i="15"/>
  <c r="O84" i="15"/>
  <c r="AB83" i="15"/>
  <c r="O83" i="15"/>
  <c r="O82" i="15"/>
  <c r="N82" i="15"/>
  <c r="O81" i="15"/>
  <c r="AA80" i="15"/>
  <c r="N80" i="15"/>
  <c r="AA79" i="15"/>
  <c r="O79" i="15"/>
  <c r="O78" i="15"/>
  <c r="Y81" i="15"/>
  <c r="O77" i="15"/>
  <c r="M85" i="15"/>
  <c r="AD52" i="15"/>
  <c r="AE47" i="15"/>
  <c r="AE44" i="15"/>
  <c r="AE41" i="15"/>
  <c r="AE38" i="15"/>
  <c r="F87" i="20" l="1"/>
  <c r="E87" i="20" s="1"/>
  <c r="N85" i="15"/>
  <c r="U81" i="15"/>
  <c r="AE71" i="18"/>
  <c r="L85" i="15"/>
  <c r="H85" i="15"/>
  <c r="X81" i="15"/>
  <c r="T81" i="15"/>
  <c r="N87" i="17"/>
  <c r="T91" i="15"/>
  <c r="K85" i="15"/>
  <c r="N87" i="18"/>
  <c r="I85" i="15"/>
  <c r="V81" i="15"/>
  <c r="Y91" i="15"/>
  <c r="Q90" i="18"/>
  <c r="Q91" i="18" s="1"/>
  <c r="M87" i="18"/>
  <c r="Q80" i="18"/>
  <c r="Q81" i="18" s="1"/>
  <c r="D84" i="18"/>
  <c r="D85" i="18" s="1"/>
  <c r="M87" i="17"/>
  <c r="Q90" i="17"/>
  <c r="Q91" i="17" s="1"/>
  <c r="Q80" i="17"/>
  <c r="Q81" i="17" s="1"/>
  <c r="AE71" i="17"/>
  <c r="D84" i="17"/>
  <c r="M87" i="16"/>
  <c r="Q80" i="16"/>
  <c r="Q81" i="16" s="1"/>
  <c r="N87" i="16"/>
  <c r="AE71" i="16"/>
  <c r="Q90" i="16"/>
  <c r="Q91" i="16" s="1"/>
  <c r="D84" i="16"/>
  <c r="J85" i="15"/>
  <c r="O85" i="15"/>
  <c r="O87" i="15" s="1"/>
  <c r="S81" i="15"/>
  <c r="W81" i="15"/>
  <c r="AA81" i="15"/>
  <c r="N87" i="15" s="1"/>
  <c r="S91" i="15"/>
  <c r="S84" i="15"/>
  <c r="R83" i="15" s="1"/>
  <c r="Z81" i="15"/>
  <c r="M87" i="15" s="1"/>
  <c r="S76" i="15"/>
  <c r="R75" i="15" s="1"/>
  <c r="G85" i="15"/>
  <c r="F85" i="15"/>
  <c r="F76" i="15"/>
  <c r="E75" i="15" s="1"/>
  <c r="R36" i="15"/>
  <c r="Q36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Z70" i="15"/>
  <c r="AA70" i="15"/>
  <c r="AB70" i="15"/>
  <c r="AC70" i="15"/>
  <c r="F70" i="15"/>
  <c r="AE68" i="15"/>
  <c r="AE65" i="15"/>
  <c r="AE58" i="15"/>
  <c r="AE55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F52" i="15"/>
  <c r="AE31" i="15"/>
  <c r="AE28" i="15"/>
  <c r="AE21" i="15"/>
  <c r="AE18" i="15"/>
  <c r="AE15" i="15"/>
  <c r="AE12" i="15"/>
  <c r="AE9" i="15"/>
  <c r="AE6" i="15"/>
  <c r="G33" i="15"/>
  <c r="H33" i="15"/>
  <c r="I33" i="15"/>
  <c r="J33" i="15"/>
  <c r="K33" i="15"/>
  <c r="L33" i="15"/>
  <c r="M33" i="15"/>
  <c r="N33" i="15"/>
  <c r="O33" i="15"/>
  <c r="P33" i="15"/>
  <c r="P71" i="15" s="1"/>
  <c r="Q33" i="15"/>
  <c r="R33" i="15"/>
  <c r="S33" i="15"/>
  <c r="T33" i="15"/>
  <c r="U33" i="15"/>
  <c r="V33" i="15"/>
  <c r="W33" i="15"/>
  <c r="X33" i="15"/>
  <c r="Y33" i="15"/>
  <c r="Y71" i="15" s="1"/>
  <c r="Z33" i="15"/>
  <c r="AA33" i="15"/>
  <c r="AB33" i="15"/>
  <c r="AC33" i="15"/>
  <c r="AC71" i="15" s="1"/>
  <c r="AD33" i="15"/>
  <c r="F33" i="15"/>
  <c r="T36" i="15"/>
  <c r="U36" i="15"/>
  <c r="V36" i="15"/>
  <c r="W36" i="15"/>
  <c r="X36" i="15"/>
  <c r="Y36" i="15"/>
  <c r="Z36" i="15"/>
  <c r="AA36" i="15"/>
  <c r="AB36" i="15"/>
  <c r="AC36" i="15"/>
  <c r="S36" i="15"/>
  <c r="G36" i="15"/>
  <c r="H36" i="15"/>
  <c r="I36" i="15"/>
  <c r="J36" i="15"/>
  <c r="K36" i="15"/>
  <c r="L36" i="15"/>
  <c r="M36" i="15"/>
  <c r="N36" i="15"/>
  <c r="O36" i="15"/>
  <c r="P36" i="15"/>
  <c r="F36" i="15"/>
  <c r="AE70" i="15" l="1"/>
  <c r="Q90" i="15"/>
  <c r="Q91" i="15" s="1"/>
  <c r="F87" i="18"/>
  <c r="E87" i="18" s="1"/>
  <c r="F87" i="17"/>
  <c r="E87" i="17" s="1"/>
  <c r="D85" i="17"/>
  <c r="F87" i="16"/>
  <c r="E87" i="16" s="1"/>
  <c r="D85" i="16"/>
  <c r="D84" i="15"/>
  <c r="D85" i="15" s="1"/>
  <c r="Q80" i="15"/>
  <c r="AE52" i="15"/>
  <c r="Z71" i="15"/>
  <c r="V71" i="15"/>
  <c r="AD71" i="15"/>
  <c r="X71" i="15"/>
  <c r="T71" i="15"/>
  <c r="G71" i="15"/>
  <c r="L71" i="15"/>
  <c r="F71" i="15"/>
  <c r="AB71" i="15"/>
  <c r="R71" i="15"/>
  <c r="Q71" i="15"/>
  <c r="U71" i="15"/>
  <c r="M71" i="15"/>
  <c r="K71" i="15"/>
  <c r="J71" i="15"/>
  <c r="O71" i="15"/>
  <c r="N71" i="15"/>
  <c r="I71" i="15"/>
  <c r="AA71" i="15"/>
  <c r="W71" i="15"/>
  <c r="S71" i="15"/>
  <c r="H71" i="15"/>
  <c r="AE33" i="15"/>
  <c r="F87" i="15" l="1"/>
  <c r="E87" i="15" s="1"/>
  <c r="Q81" i="15"/>
  <c r="AE71" i="15"/>
</calcChain>
</file>

<file path=xl/sharedStrings.xml><?xml version="1.0" encoding="utf-8"?>
<sst xmlns="http://schemas.openxmlformats.org/spreadsheetml/2006/main" count="2055" uniqueCount="240">
  <si>
    <t>샤워 및 방역</t>
    <phoneticPr fontId="1" type="noConversion"/>
  </si>
  <si>
    <t>아쿠아</t>
    <phoneticPr fontId="1" type="noConversion"/>
  </si>
  <si>
    <t>선수</t>
    <phoneticPr fontId="1" type="noConversion"/>
  </si>
  <si>
    <t>안전A</t>
    <phoneticPr fontId="1" type="noConversion"/>
  </si>
  <si>
    <t>경영풀</t>
    <phoneticPr fontId="1" type="noConversion"/>
  </si>
  <si>
    <t>요가</t>
    <phoneticPr fontId="1" type="noConversion"/>
  </si>
  <si>
    <t>연수</t>
    <phoneticPr fontId="1" type="noConversion"/>
  </si>
  <si>
    <t>마스터즈</t>
    <phoneticPr fontId="1" type="noConversion"/>
  </si>
  <si>
    <t>교정</t>
    <phoneticPr fontId="1" type="noConversion"/>
  </si>
  <si>
    <t>월 수 금</t>
    <phoneticPr fontId="1" type="noConversion"/>
  </si>
  <si>
    <t>화   목</t>
    <phoneticPr fontId="1" type="noConversion"/>
  </si>
  <si>
    <t>화 목 토</t>
    <phoneticPr fontId="1" type="noConversion"/>
  </si>
  <si>
    <t>아쿠아</t>
    <phoneticPr fontId="1" type="noConversion"/>
  </si>
  <si>
    <t>요가</t>
    <phoneticPr fontId="1" type="noConversion"/>
  </si>
  <si>
    <t>계</t>
    <phoneticPr fontId="1" type="noConversion"/>
  </si>
  <si>
    <t>선수</t>
    <phoneticPr fontId="1" type="noConversion"/>
  </si>
  <si>
    <t>안전A</t>
    <phoneticPr fontId="1" type="noConversion"/>
  </si>
  <si>
    <t>화목</t>
    <phoneticPr fontId="1" type="noConversion"/>
  </si>
  <si>
    <t>경영풀</t>
    <phoneticPr fontId="1" type="noConversion"/>
  </si>
  <si>
    <t>교정</t>
    <phoneticPr fontId="1" type="noConversion"/>
  </si>
  <si>
    <t>여성전용</t>
    <phoneticPr fontId="1" type="noConversion"/>
  </si>
  <si>
    <t>김경학</t>
    <phoneticPr fontId="1" type="noConversion"/>
  </si>
  <si>
    <t>김재홍</t>
    <phoneticPr fontId="1" type="noConversion"/>
  </si>
  <si>
    <t>김재훈</t>
    <phoneticPr fontId="1" type="noConversion"/>
  </si>
  <si>
    <t>김하나</t>
    <phoneticPr fontId="1" type="noConversion"/>
  </si>
  <si>
    <t>박호용</t>
    <phoneticPr fontId="1" type="noConversion"/>
  </si>
  <si>
    <t>백정훈</t>
    <phoneticPr fontId="1" type="noConversion"/>
  </si>
  <si>
    <t>손경락</t>
    <phoneticPr fontId="1" type="noConversion"/>
  </si>
  <si>
    <t>이경희</t>
    <phoneticPr fontId="1" type="noConversion"/>
  </si>
  <si>
    <t>이두용</t>
    <phoneticPr fontId="1" type="noConversion"/>
  </si>
  <si>
    <t>정재훈</t>
    <phoneticPr fontId="1" type="noConversion"/>
  </si>
  <si>
    <t>김정훈</t>
    <phoneticPr fontId="1" type="noConversion"/>
  </si>
  <si>
    <t>윤주선</t>
    <phoneticPr fontId="1" type="noConversion"/>
  </si>
  <si>
    <t>최진영</t>
    <phoneticPr fontId="1" type="noConversion"/>
  </si>
  <si>
    <t>김영욱</t>
    <phoneticPr fontId="1" type="noConversion"/>
  </si>
  <si>
    <t>김진우</t>
    <phoneticPr fontId="1" type="noConversion"/>
  </si>
  <si>
    <t>도형석</t>
    <phoneticPr fontId="1" type="noConversion"/>
  </si>
  <si>
    <t>박선미</t>
    <phoneticPr fontId="1" type="noConversion"/>
  </si>
  <si>
    <t>박재우</t>
    <phoneticPr fontId="1" type="noConversion"/>
  </si>
  <si>
    <t>박찬웅</t>
    <phoneticPr fontId="1" type="noConversion"/>
  </si>
  <si>
    <t>이은희</t>
    <phoneticPr fontId="1" type="noConversion"/>
  </si>
  <si>
    <t>이지영</t>
    <phoneticPr fontId="1" type="noConversion"/>
  </si>
  <si>
    <t>황정원</t>
    <phoneticPr fontId="1" type="noConversion"/>
  </si>
  <si>
    <t>김문주</t>
    <phoneticPr fontId="1" type="noConversion"/>
  </si>
  <si>
    <t>안영롱</t>
    <phoneticPr fontId="1" type="noConversion"/>
  </si>
  <si>
    <t>샤워 및 방역</t>
    <phoneticPr fontId="1" type="noConversion"/>
  </si>
  <si>
    <t>13:40~14:30</t>
    <phoneticPr fontId="1" type="noConversion"/>
  </si>
  <si>
    <t>15:10~16:00</t>
    <phoneticPr fontId="1" type="noConversion"/>
  </si>
  <si>
    <t>연수</t>
    <phoneticPr fontId="1" type="noConversion"/>
  </si>
  <si>
    <t>교정</t>
    <phoneticPr fontId="1" type="noConversion"/>
  </si>
  <si>
    <t>마스터즈</t>
    <phoneticPr fontId="1" type="noConversion"/>
  </si>
  <si>
    <t>안전A</t>
    <phoneticPr fontId="1" type="noConversion"/>
  </si>
  <si>
    <t>교정A</t>
    <phoneticPr fontId="1" type="noConversion"/>
  </si>
  <si>
    <t>교정B</t>
    <phoneticPr fontId="1" type="noConversion"/>
  </si>
  <si>
    <t>연수</t>
    <phoneticPr fontId="1" type="noConversion"/>
  </si>
  <si>
    <t>선수</t>
    <phoneticPr fontId="1" type="noConversion"/>
  </si>
  <si>
    <t>마스터즈</t>
    <phoneticPr fontId="1" type="noConversion"/>
  </si>
  <si>
    <t>0,1레인</t>
    <phoneticPr fontId="1" type="noConversion"/>
  </si>
  <si>
    <t>2,3레인</t>
    <phoneticPr fontId="1" type="noConversion"/>
  </si>
  <si>
    <t>4,5레인</t>
    <phoneticPr fontId="1" type="noConversion"/>
  </si>
  <si>
    <t>6,7레인</t>
    <phoneticPr fontId="1" type="noConversion"/>
  </si>
  <si>
    <t>8,9레인</t>
    <phoneticPr fontId="1" type="noConversion"/>
  </si>
  <si>
    <t>8.9레인</t>
    <phoneticPr fontId="1" type="noConversion"/>
  </si>
  <si>
    <t>0,1,2레인</t>
    <phoneticPr fontId="1" type="noConversion"/>
  </si>
  <si>
    <t>3,4,5레인</t>
    <phoneticPr fontId="1" type="noConversion"/>
  </si>
  <si>
    <t>6,7레인</t>
    <phoneticPr fontId="1" type="noConversion"/>
  </si>
  <si>
    <t>1,2,3레인</t>
    <phoneticPr fontId="1" type="noConversion"/>
  </si>
  <si>
    <t>선수</t>
    <phoneticPr fontId="1" type="noConversion"/>
  </si>
  <si>
    <t>교정A</t>
    <phoneticPr fontId="1" type="noConversion"/>
  </si>
  <si>
    <t>연수</t>
    <phoneticPr fontId="1" type="noConversion"/>
  </si>
  <si>
    <t>교정</t>
    <phoneticPr fontId="1" type="noConversion"/>
  </si>
  <si>
    <t>안전A</t>
    <phoneticPr fontId="1" type="noConversion"/>
  </si>
  <si>
    <t>6:20
조희정</t>
    <phoneticPr fontId="1" type="noConversion"/>
  </si>
  <si>
    <t>9:00
조희정</t>
    <phoneticPr fontId="1" type="noConversion"/>
  </si>
  <si>
    <t>11:40
이영숙</t>
    <phoneticPr fontId="1" type="noConversion"/>
  </si>
  <si>
    <r>
      <rPr>
        <b/>
        <sz val="15"/>
        <color theme="1"/>
        <rFont val="맑은 고딕"/>
        <family val="3"/>
        <charset val="129"/>
        <scheme val="minor"/>
      </rPr>
      <t>10:20</t>
    </r>
    <r>
      <rPr>
        <b/>
        <sz val="13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에어로빅</t>
    </r>
    <phoneticPr fontId="1" type="noConversion"/>
  </si>
  <si>
    <t>6:20
지정희</t>
    <phoneticPr fontId="1" type="noConversion"/>
  </si>
  <si>
    <t>10:20
이영숙</t>
    <phoneticPr fontId="1" type="noConversion"/>
  </si>
  <si>
    <t>18:30
이영숙</t>
    <phoneticPr fontId="1" type="noConversion"/>
  </si>
  <si>
    <t>2회차</t>
    <phoneticPr fontId="1" type="noConversion"/>
  </si>
  <si>
    <t>1회차</t>
    <phoneticPr fontId="1" type="noConversion"/>
  </si>
  <si>
    <t>3회차</t>
    <phoneticPr fontId="1" type="noConversion"/>
  </si>
  <si>
    <t>4회차</t>
    <phoneticPr fontId="1" type="noConversion"/>
  </si>
  <si>
    <t>5회차</t>
    <phoneticPr fontId="1" type="noConversion"/>
  </si>
  <si>
    <t>6회차</t>
    <phoneticPr fontId="1" type="noConversion"/>
  </si>
  <si>
    <t>선수
훈련</t>
    <phoneticPr fontId="1" type="noConversion"/>
  </si>
  <si>
    <t>9회차</t>
    <phoneticPr fontId="1" type="noConversion"/>
  </si>
  <si>
    <t>10회차</t>
    <phoneticPr fontId="1" type="noConversion"/>
  </si>
  <si>
    <t>4회차</t>
    <phoneticPr fontId="1" type="noConversion"/>
  </si>
  <si>
    <t>토요일</t>
    <phoneticPr fontId="1" type="noConversion"/>
  </si>
  <si>
    <t>6회차</t>
    <phoneticPr fontId="1" type="noConversion"/>
  </si>
  <si>
    <t>선수
훈련</t>
    <phoneticPr fontId="1" type="noConversion"/>
  </si>
  <si>
    <t>9회차</t>
    <phoneticPr fontId="1" type="noConversion"/>
  </si>
  <si>
    <t>10회차</t>
    <phoneticPr fontId="1" type="noConversion"/>
  </si>
  <si>
    <t>06:10~07:00</t>
    <phoneticPr fontId="1" type="noConversion"/>
  </si>
  <si>
    <t>07:00~07:30</t>
    <phoneticPr fontId="1" type="noConversion"/>
  </si>
  <si>
    <t>06:00~</t>
    <phoneticPr fontId="1" type="noConversion"/>
  </si>
  <si>
    <t>07:30~</t>
    <phoneticPr fontId="1" type="noConversion"/>
  </si>
  <si>
    <t>08:30~09:00</t>
    <phoneticPr fontId="1" type="noConversion"/>
  </si>
  <si>
    <t>09:00~</t>
    <phoneticPr fontId="1" type="noConversion"/>
  </si>
  <si>
    <t>09:10~10:00</t>
    <phoneticPr fontId="1" type="noConversion"/>
  </si>
  <si>
    <t>10:00~10:30</t>
    <phoneticPr fontId="1" type="noConversion"/>
  </si>
  <si>
    <t>10:30~</t>
    <phoneticPr fontId="1" type="noConversion"/>
  </si>
  <si>
    <t>10:40~11:30</t>
    <phoneticPr fontId="1" type="noConversion"/>
  </si>
  <si>
    <t>11:30~12:00</t>
    <phoneticPr fontId="1" type="noConversion"/>
  </si>
  <si>
    <t>12:00~</t>
    <phoneticPr fontId="1" type="noConversion"/>
  </si>
  <si>
    <t>12:10~13:00</t>
    <phoneticPr fontId="1" type="noConversion"/>
  </si>
  <si>
    <t>13:00~13:30</t>
    <phoneticPr fontId="1" type="noConversion"/>
  </si>
  <si>
    <t>13:30~</t>
    <phoneticPr fontId="1" type="noConversion"/>
  </si>
  <si>
    <t>14:30~15:00</t>
    <phoneticPr fontId="1" type="noConversion"/>
  </si>
  <si>
    <t>16:00~16:50</t>
    <phoneticPr fontId="1" type="noConversion"/>
  </si>
  <si>
    <t>12:10~14:00</t>
    <phoneticPr fontId="1" type="noConversion"/>
  </si>
  <si>
    <t>14:00~15:00</t>
    <phoneticPr fontId="1" type="noConversion"/>
  </si>
  <si>
    <t>13:00~13:30</t>
    <phoneticPr fontId="1" type="noConversion"/>
  </si>
  <si>
    <t>13:30~</t>
    <phoneticPr fontId="1" type="noConversion"/>
  </si>
  <si>
    <t>14:30~15:00</t>
    <phoneticPr fontId="1" type="noConversion"/>
  </si>
  <si>
    <t>15:10~16:00</t>
    <phoneticPr fontId="1" type="noConversion"/>
  </si>
  <si>
    <t>16:00~16:50</t>
    <phoneticPr fontId="1" type="noConversion"/>
  </si>
  <si>
    <t>계</t>
    <phoneticPr fontId="1" type="noConversion"/>
  </si>
  <si>
    <t>총계</t>
    <phoneticPr fontId="1" type="noConversion"/>
  </si>
  <si>
    <t>근무 형태</t>
    <phoneticPr fontId="1" type="noConversion"/>
  </si>
  <si>
    <t>근무시간</t>
    <phoneticPr fontId="1" type="noConversion"/>
  </si>
  <si>
    <t>입  장</t>
    <phoneticPr fontId="1" type="noConversion"/>
  </si>
  <si>
    <t>입  장</t>
    <phoneticPr fontId="1" type="noConversion"/>
  </si>
  <si>
    <t>강 습
시 간</t>
    <phoneticPr fontId="1" type="noConversion"/>
  </si>
  <si>
    <t>9레인</t>
    <phoneticPr fontId="1" type="noConversion"/>
  </si>
  <si>
    <t>월수금</t>
    <phoneticPr fontId="1" type="noConversion"/>
  </si>
  <si>
    <t>강습 수</t>
    <phoneticPr fontId="1" type="noConversion"/>
  </si>
  <si>
    <t>에어로빅</t>
    <phoneticPr fontId="1" type="noConversion"/>
  </si>
  <si>
    <t>화목토</t>
    <phoneticPr fontId="1" type="noConversion"/>
  </si>
  <si>
    <t>3회차</t>
  </si>
  <si>
    <t>4회차</t>
  </si>
  <si>
    <t>5회차</t>
  </si>
  <si>
    <t>총계</t>
    <phoneticPr fontId="1" type="noConversion"/>
  </si>
  <si>
    <t>6회차</t>
  </si>
  <si>
    <t>2021년 4월 강습 계획</t>
    <phoneticPr fontId="1" type="noConversion"/>
  </si>
  <si>
    <t>마스터즈</t>
    <phoneticPr fontId="1" type="noConversion"/>
  </si>
  <si>
    <t>8레인</t>
    <phoneticPr fontId="1" type="noConversion"/>
  </si>
  <si>
    <t>연수</t>
    <phoneticPr fontId="1" type="noConversion"/>
  </si>
  <si>
    <t>4,5레인</t>
    <phoneticPr fontId="1" type="noConversion"/>
  </si>
  <si>
    <t>8,9레인</t>
    <phoneticPr fontId="1" type="noConversion"/>
  </si>
  <si>
    <t>6,7레인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</si>
  <si>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자유수영</t>
    </r>
    <r>
      <rPr>
        <b/>
        <sz val="10"/>
        <color theme="1"/>
        <rFont val="맑은 고딕"/>
        <family val="3"/>
        <charset val="129"/>
        <scheme val="minor"/>
      </rPr>
      <t xml:space="preserve">
[선착순]
[120명]</t>
    </r>
    <phoneticPr fontId="1" type="noConversion"/>
  </si>
  <si>
    <t>4,5,6레인</t>
    <phoneticPr fontId="1" type="noConversion"/>
  </si>
  <si>
    <t>7레인</t>
    <phoneticPr fontId="1" type="noConversion"/>
  </si>
  <si>
    <t>18:10~</t>
    <phoneticPr fontId="1" type="noConversion"/>
  </si>
  <si>
    <t>18:20~19:10</t>
    <phoneticPr fontId="1" type="noConversion"/>
  </si>
  <si>
    <t>19:10~19:40</t>
    <phoneticPr fontId="1" type="noConversion"/>
  </si>
  <si>
    <t>19:40~</t>
    <phoneticPr fontId="1" type="noConversion"/>
  </si>
  <si>
    <t>19:50~20:40</t>
    <phoneticPr fontId="1" type="noConversion"/>
  </si>
  <si>
    <t>20:40~21:00</t>
    <phoneticPr fontId="1" type="noConversion"/>
  </si>
  <si>
    <t>샤워 및 퇴장</t>
    <phoneticPr fontId="1" type="noConversion"/>
  </si>
  <si>
    <t>16:50~17:40</t>
    <phoneticPr fontId="1" type="noConversion"/>
  </si>
  <si>
    <t>17:40~18:10</t>
    <phoneticPr fontId="1" type="noConversion"/>
  </si>
  <si>
    <t>06:10~07:00</t>
    <phoneticPr fontId="1" type="noConversion"/>
  </si>
  <si>
    <t>07:40~08:30</t>
    <phoneticPr fontId="1" type="noConversion"/>
  </si>
  <si>
    <t>09:10~10:00</t>
    <phoneticPr fontId="1" type="noConversion"/>
  </si>
  <si>
    <t>17:30~18:10</t>
    <phoneticPr fontId="1" type="noConversion"/>
  </si>
  <si>
    <t>18:10~</t>
    <phoneticPr fontId="1" type="noConversion"/>
  </si>
  <si>
    <t>조희정</t>
    <phoneticPr fontId="1" type="noConversion"/>
  </si>
  <si>
    <t>조희정
18:30</t>
    <phoneticPr fontId="1" type="noConversion"/>
  </si>
  <si>
    <t>11:40
이영숙</t>
    <phoneticPr fontId="1" type="noConversion"/>
  </si>
  <si>
    <t>이영숙</t>
    <phoneticPr fontId="1" type="noConversion"/>
  </si>
  <si>
    <t>이영숙</t>
    <phoneticPr fontId="1" type="noConversion"/>
  </si>
  <si>
    <t>2,3레인</t>
    <phoneticPr fontId="1" type="noConversion"/>
  </si>
  <si>
    <t>0,1레인</t>
    <phoneticPr fontId="1" type="noConversion"/>
  </si>
  <si>
    <t>정현덕</t>
    <phoneticPr fontId="1" type="noConversion"/>
  </si>
  <si>
    <t>박선미</t>
    <phoneticPr fontId="1" type="noConversion"/>
  </si>
  <si>
    <t>허정아</t>
    <phoneticPr fontId="1" type="noConversion"/>
  </si>
  <si>
    <t>안선화</t>
    <phoneticPr fontId="1" type="noConversion"/>
  </si>
  <si>
    <t>윤재진</t>
    <phoneticPr fontId="1" type="noConversion"/>
  </si>
  <si>
    <t>김문주</t>
    <phoneticPr fontId="1" type="noConversion"/>
  </si>
  <si>
    <t>유연정</t>
    <phoneticPr fontId="1" type="noConversion"/>
  </si>
  <si>
    <t>3,4,5레인</t>
    <phoneticPr fontId="1" type="noConversion"/>
  </si>
  <si>
    <t>3,4레인</t>
    <phoneticPr fontId="1" type="noConversion"/>
  </si>
  <si>
    <t>5,6,7레인</t>
    <phoneticPr fontId="1" type="noConversion"/>
  </si>
  <si>
    <t>7레인</t>
    <phoneticPr fontId="1" type="noConversion"/>
  </si>
  <si>
    <t>박찬웅</t>
    <phoneticPr fontId="1" type="noConversion"/>
  </si>
  <si>
    <t>안전A</t>
    <phoneticPr fontId="1" type="noConversion"/>
  </si>
  <si>
    <t>선수</t>
    <phoneticPr fontId="1" type="noConversion"/>
  </si>
  <si>
    <t>마스터즈</t>
    <phoneticPr fontId="1" type="noConversion"/>
  </si>
  <si>
    <t>연수</t>
    <phoneticPr fontId="1" type="noConversion"/>
  </si>
  <si>
    <t>교정</t>
    <phoneticPr fontId="1" type="noConversion"/>
  </si>
  <si>
    <t>교정A</t>
    <phoneticPr fontId="1" type="noConversion"/>
  </si>
  <si>
    <t>교정B</t>
    <phoneticPr fontId="1" type="noConversion"/>
  </si>
  <si>
    <t>아쿠아</t>
    <phoneticPr fontId="1" type="noConversion"/>
  </si>
  <si>
    <t>여성전용</t>
  </si>
  <si>
    <t>여성전용</t>
    <phoneticPr fontId="1" type="noConversion"/>
  </si>
  <si>
    <t>교정</t>
  </si>
  <si>
    <t>6,7레인</t>
    <phoneticPr fontId="1" type="noConversion"/>
  </si>
  <si>
    <t>연수</t>
    <phoneticPr fontId="1" type="noConversion"/>
  </si>
  <si>
    <t>4,5레인</t>
    <phoneticPr fontId="1" type="noConversion"/>
  </si>
  <si>
    <t>4,5레인</t>
    <phoneticPr fontId="1" type="noConversion"/>
  </si>
  <si>
    <t>선수</t>
    <phoneticPr fontId="1" type="noConversion"/>
  </si>
  <si>
    <t>0,1레인</t>
    <phoneticPr fontId="1" type="noConversion"/>
  </si>
  <si>
    <t>아쿠아</t>
  </si>
  <si>
    <t>선수</t>
  </si>
  <si>
    <t>마스터즈</t>
  </si>
  <si>
    <t>4레인</t>
    <phoneticPr fontId="1" type="noConversion"/>
  </si>
  <si>
    <t>5,6레인</t>
    <phoneticPr fontId="1" type="noConversion"/>
  </si>
  <si>
    <t>0,1,2,3레인</t>
    <phoneticPr fontId="1" type="noConversion"/>
  </si>
  <si>
    <t>2021년 5월 강습 실적</t>
    <phoneticPr fontId="1" type="noConversion"/>
  </si>
  <si>
    <t>3,4레인</t>
    <phoneticPr fontId="1" type="noConversion"/>
  </si>
  <si>
    <t>0,1,2레인</t>
    <phoneticPr fontId="1" type="noConversion"/>
  </si>
  <si>
    <t>5,6레인</t>
    <phoneticPr fontId="1" type="noConversion"/>
  </si>
  <si>
    <t>4,5,6레인</t>
    <phoneticPr fontId="1" type="noConversion"/>
  </si>
  <si>
    <t>7,8,9레인</t>
    <phoneticPr fontId="1" type="noConversion"/>
  </si>
  <si>
    <t>0,1,2레인</t>
    <phoneticPr fontId="1" type="noConversion"/>
  </si>
  <si>
    <t>3,4레인</t>
    <phoneticPr fontId="1" type="noConversion"/>
  </si>
  <si>
    <t>5레인</t>
    <phoneticPr fontId="1" type="noConversion"/>
  </si>
  <si>
    <t>안전A</t>
  </si>
  <si>
    <t>연수</t>
  </si>
  <si>
    <t>3레인</t>
    <phoneticPr fontId="1" type="noConversion"/>
  </si>
  <si>
    <t>9레인</t>
    <phoneticPr fontId="1" type="noConversion"/>
  </si>
  <si>
    <t>4,5,6레인</t>
    <phoneticPr fontId="1" type="noConversion"/>
  </si>
  <si>
    <t>7,8레인</t>
    <phoneticPr fontId="1" type="noConversion"/>
  </si>
  <si>
    <t>0,1레인</t>
    <phoneticPr fontId="1" type="noConversion"/>
  </si>
  <si>
    <t>2,3레인</t>
    <phoneticPr fontId="1" type="noConversion"/>
  </si>
  <si>
    <t>2레인</t>
    <phoneticPr fontId="1" type="noConversion"/>
  </si>
  <si>
    <t>수영</t>
    <phoneticPr fontId="1" type="noConversion"/>
  </si>
  <si>
    <t>월수금</t>
    <phoneticPr fontId="1" type="noConversion"/>
  </si>
  <si>
    <t>월수금</t>
    <phoneticPr fontId="1" type="noConversion"/>
  </si>
  <si>
    <t>화목토</t>
    <phoneticPr fontId="1" type="noConversion"/>
  </si>
  <si>
    <t>2021년 6월 강습 계획</t>
    <phoneticPr fontId="1" type="noConversion"/>
  </si>
  <si>
    <t>화목토</t>
    <phoneticPr fontId="1" type="noConversion"/>
  </si>
  <si>
    <t>교정</t>
    <phoneticPr fontId="1" type="noConversion"/>
  </si>
  <si>
    <t>연수</t>
    <phoneticPr fontId="1" type="noConversion"/>
  </si>
  <si>
    <t>마스터즈</t>
    <phoneticPr fontId="1" type="noConversion"/>
  </si>
  <si>
    <t>선수</t>
    <phoneticPr fontId="1" type="noConversion"/>
  </si>
  <si>
    <t>안전A</t>
    <phoneticPr fontId="1" type="noConversion"/>
  </si>
  <si>
    <t>선수</t>
    <phoneticPr fontId="1" type="noConversion"/>
  </si>
  <si>
    <t>교정B</t>
    <phoneticPr fontId="1" type="noConversion"/>
  </si>
  <si>
    <t>교정A</t>
    <phoneticPr fontId="1" type="noConversion"/>
  </si>
  <si>
    <t>아쿠아</t>
    <phoneticPr fontId="1" type="noConversion"/>
  </si>
  <si>
    <t>총계</t>
    <phoneticPr fontId="1" type="noConversion"/>
  </si>
  <si>
    <t>수영</t>
    <phoneticPr fontId="1" type="noConversion"/>
  </si>
  <si>
    <t>요가</t>
    <phoneticPr fontId="1" type="noConversion"/>
  </si>
  <si>
    <t>4,5레인</t>
    <phoneticPr fontId="1" type="noConversion"/>
  </si>
  <si>
    <t>6,7레인</t>
    <phoneticPr fontId="1" type="noConversion"/>
  </si>
  <si>
    <t>사무실
근무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</si>
</sst>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50"/>
      <color theme="1"/>
      <name val="맑은 고딕"/>
      <family val="3"/>
      <charset val="129"/>
      <scheme val="minor"/>
    </font>
    <font>
      <sz val="50"/>
      <color theme="1"/>
      <name val="맑은 고딕"/>
      <family val="3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8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24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45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5" fillId="12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12" borderId="51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5" borderId="27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2" fillId="5" borderId="28" xfId="0" applyFont="1" applyFill="1" applyBorder="1" applyAlignment="1">
      <alignment horizontal="center" vertical="center" shrinkToFit="1"/>
    </xf>
    <xf numFmtId="0" fontId="12" fillId="13" borderId="60" xfId="0" applyFont="1" applyFill="1" applyBorder="1" applyAlignment="1">
      <alignment horizontal="center" vertical="center" shrinkToFit="1"/>
    </xf>
    <xf numFmtId="0" fontId="12" fillId="5" borderId="78" xfId="0" applyFont="1" applyFill="1" applyBorder="1" applyAlignment="1">
      <alignment horizontal="center" vertical="center" shrinkToFit="1"/>
    </xf>
    <xf numFmtId="0" fontId="12" fillId="3" borderId="108" xfId="0" applyFont="1" applyFill="1" applyBorder="1" applyAlignment="1">
      <alignment horizontal="center" vertical="center" shrinkToFit="1"/>
    </xf>
    <xf numFmtId="0" fontId="12" fillId="3" borderId="109" xfId="0" applyFont="1" applyFill="1" applyBorder="1" applyAlignment="1">
      <alignment horizontal="center" vertical="center" shrinkToFit="1"/>
    </xf>
    <xf numFmtId="0" fontId="12" fillId="3" borderId="107" xfId="0" applyFont="1" applyFill="1" applyBorder="1" applyAlignment="1">
      <alignment horizontal="center" vertical="center" shrinkToFit="1"/>
    </xf>
    <xf numFmtId="0" fontId="12" fillId="5" borderId="7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40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2" fillId="0" borderId="74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6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20" fontId="2" fillId="0" borderId="19" xfId="0" applyNumberFormat="1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9" fillId="0" borderId="54" xfId="0" applyFont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 shrinkToFit="1"/>
    </xf>
    <xf numFmtId="0" fontId="2" fillId="0" borderId="45" xfId="0" applyNumberFormat="1" applyFont="1" applyFill="1" applyBorder="1" applyAlignment="1">
      <alignment horizontal="center" vertical="center" shrinkToFit="1"/>
    </xf>
    <xf numFmtId="0" fontId="2" fillId="0" borderId="106" xfId="0" applyNumberFormat="1" applyFont="1" applyFill="1" applyBorder="1" applyAlignment="1">
      <alignment horizontal="center" vertical="center" shrinkToFit="1"/>
    </xf>
    <xf numFmtId="0" fontId="2" fillId="0" borderId="112" xfId="0" applyNumberFormat="1" applyFont="1" applyFill="1" applyBorder="1" applyAlignment="1">
      <alignment horizontal="center" vertical="center" shrinkToFit="1"/>
    </xf>
    <xf numFmtId="41" fontId="2" fillId="6" borderId="85" xfId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8" xfId="0" applyNumberFormat="1" applyFont="1" applyFill="1" applyBorder="1" applyAlignment="1">
      <alignment vertical="center" shrinkToFit="1"/>
    </xf>
    <xf numFmtId="0" fontId="14" fillId="0" borderId="13" xfId="0" applyNumberFormat="1" applyFont="1" applyFill="1" applyBorder="1" applyAlignment="1">
      <alignment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3" fillId="0" borderId="86" xfId="0" applyFont="1" applyFill="1" applyBorder="1" applyAlignment="1">
      <alignment horizontal="center" vertical="center" shrinkToFit="1"/>
    </xf>
    <xf numFmtId="20" fontId="13" fillId="0" borderId="20" xfId="0" applyNumberFormat="1" applyFont="1" applyFill="1" applyBorder="1" applyAlignment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 shrinkToFit="1"/>
    </xf>
    <xf numFmtId="20" fontId="13" fillId="0" borderId="12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13" fillId="0" borderId="93" xfId="0" applyFont="1" applyFill="1" applyBorder="1" applyAlignment="1">
      <alignment horizontal="center"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20" fontId="2" fillId="0" borderId="24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8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20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106" xfId="0" applyFont="1" applyFill="1" applyBorder="1" applyAlignment="1">
      <alignment horizontal="center" vertical="center" shrinkToFit="1"/>
    </xf>
    <xf numFmtId="0" fontId="2" fillId="10" borderId="44" xfId="0" applyFont="1" applyFill="1" applyBorder="1" applyAlignment="1">
      <alignment horizontal="center" vertical="center" shrinkToFit="1"/>
    </xf>
    <xf numFmtId="0" fontId="14" fillId="0" borderId="8" xfId="0" applyFont="1" applyBorder="1">
      <alignment vertical="center"/>
    </xf>
    <xf numFmtId="0" fontId="13" fillId="0" borderId="80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vertical="center" shrinkToFit="1"/>
    </xf>
    <xf numFmtId="0" fontId="13" fillId="0" borderId="119" xfId="0" applyFont="1" applyFill="1" applyBorder="1" applyAlignment="1">
      <alignment horizontal="center" vertical="center" shrinkToFit="1"/>
    </xf>
    <xf numFmtId="0" fontId="13" fillId="0" borderId="25" xfId="0" applyNumberFormat="1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21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41" fontId="16" fillId="0" borderId="9" xfId="1" applyFont="1" applyFill="1" applyBorder="1" applyAlignment="1">
      <alignment horizontal="center" vertical="center" shrinkToFit="1"/>
    </xf>
    <xf numFmtId="41" fontId="16" fillId="0" borderId="23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9" fillId="0" borderId="61" xfId="0" applyFont="1" applyBorder="1">
      <alignment vertical="center"/>
    </xf>
    <xf numFmtId="0" fontId="2" fillId="0" borderId="73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2" fillId="14" borderId="6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 shrinkToFit="1"/>
    </xf>
    <xf numFmtId="0" fontId="2" fillId="0" borderId="102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113" xfId="0" applyNumberFormat="1" applyFont="1" applyFill="1" applyBorder="1" applyAlignment="1">
      <alignment horizontal="center" vertical="center"/>
    </xf>
    <xf numFmtId="0" fontId="2" fillId="0" borderId="114" xfId="0" applyNumberFormat="1" applyFont="1" applyFill="1" applyBorder="1" applyAlignment="1">
      <alignment horizontal="center" vertical="center"/>
    </xf>
    <xf numFmtId="0" fontId="2" fillId="0" borderId="116" xfId="0" applyNumberFormat="1" applyFont="1" applyFill="1" applyBorder="1" applyAlignment="1">
      <alignment horizontal="center" vertical="center"/>
    </xf>
    <xf numFmtId="0" fontId="2" fillId="0" borderId="115" xfId="0" applyNumberFormat="1" applyFont="1" applyFill="1" applyBorder="1" applyAlignment="1">
      <alignment horizontal="center" vertical="center"/>
    </xf>
    <xf numFmtId="0" fontId="2" fillId="0" borderId="117" xfId="0" applyNumberFormat="1" applyFont="1" applyFill="1" applyBorder="1" applyAlignment="1">
      <alignment horizontal="center" vertical="center"/>
    </xf>
    <xf numFmtId="0" fontId="2" fillId="9" borderId="111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1" fontId="2" fillId="12" borderId="110" xfId="1" applyFont="1" applyFill="1" applyBorder="1" applyAlignment="1">
      <alignment horizontal="center" vertical="center" shrinkToFit="1"/>
    </xf>
    <xf numFmtId="20" fontId="13" fillId="0" borderId="23" xfId="0" applyNumberFormat="1" applyFont="1" applyFill="1" applyBorder="1" applyAlignment="1">
      <alignment horizontal="center" vertical="center" shrinkToFit="1"/>
    </xf>
    <xf numFmtId="20" fontId="13" fillId="0" borderId="9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 shrinkToFit="1"/>
    </xf>
    <xf numFmtId="0" fontId="13" fillId="0" borderId="84" xfId="0" applyNumberFormat="1" applyFont="1" applyFill="1" applyBorder="1" applyAlignment="1">
      <alignment horizontal="center" vertical="center" shrinkToFit="1"/>
    </xf>
    <xf numFmtId="20" fontId="17" fillId="5" borderId="70" xfId="0" applyNumberFormat="1" applyFont="1" applyFill="1" applyBorder="1" applyAlignment="1">
      <alignment horizontal="center" vertical="center" shrinkToFit="1"/>
    </xf>
    <xf numFmtId="20" fontId="17" fillId="5" borderId="67" xfId="0" applyNumberFormat="1" applyFont="1" applyFill="1" applyBorder="1" applyAlignment="1">
      <alignment horizontal="center" vertical="center" shrinkToFit="1"/>
    </xf>
    <xf numFmtId="0" fontId="17" fillId="14" borderId="7" xfId="0" applyFont="1" applyFill="1" applyBorder="1" applyAlignment="1">
      <alignment horizontal="center" vertical="center" shrinkToFit="1"/>
    </xf>
    <xf numFmtId="20" fontId="2" fillId="0" borderId="9" xfId="0" applyNumberFormat="1" applyFont="1" applyFill="1" applyBorder="1" applyAlignment="1">
      <alignment horizontal="center" vertical="center" shrinkToFit="1"/>
    </xf>
    <xf numFmtId="0" fontId="2" fillId="15" borderId="21" xfId="0" applyFont="1" applyFill="1" applyBorder="1" applyAlignment="1">
      <alignment horizontal="center" vertical="center" shrinkToFit="1"/>
    </xf>
    <xf numFmtId="0" fontId="2" fillId="15" borderId="5" xfId="0" applyFont="1" applyFill="1" applyBorder="1" applyAlignment="1">
      <alignment horizontal="center" vertical="center" shrinkToFit="1"/>
    </xf>
    <xf numFmtId="0" fontId="2" fillId="15" borderId="17" xfId="0" applyFont="1" applyFill="1" applyBorder="1" applyAlignment="1">
      <alignment horizontal="center" vertical="center" shrinkToFit="1"/>
    </xf>
    <xf numFmtId="0" fontId="2" fillId="15" borderId="14" xfId="0" applyFont="1" applyFill="1" applyBorder="1" applyAlignment="1">
      <alignment horizontal="center" vertical="center" shrinkToFit="1"/>
    </xf>
    <xf numFmtId="0" fontId="2" fillId="15" borderId="0" xfId="0" applyFont="1" applyFill="1" applyBorder="1" applyAlignment="1">
      <alignment horizontal="center" vertical="center" shrinkToFit="1"/>
    </xf>
    <xf numFmtId="0" fontId="9" fillId="15" borderId="5" xfId="0" applyFont="1" applyFill="1" applyBorder="1" applyAlignment="1">
      <alignment horizontal="center" vertical="center"/>
    </xf>
    <xf numFmtId="0" fontId="2" fillId="15" borderId="103" xfId="0" applyFont="1" applyFill="1" applyBorder="1" applyAlignment="1">
      <alignment horizontal="center" vertical="center" shrinkToFit="1"/>
    </xf>
    <xf numFmtId="0" fontId="2" fillId="15" borderId="68" xfId="0" applyFont="1" applyFill="1" applyBorder="1" applyAlignment="1">
      <alignment horizontal="center" vertical="center" shrinkToFit="1"/>
    </xf>
    <xf numFmtId="0" fontId="2" fillId="15" borderId="77" xfId="0" applyNumberFormat="1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20" fontId="9" fillId="0" borderId="11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center" vertical="center" wrapText="1" shrinkToFit="1"/>
    </xf>
    <xf numFmtId="0" fontId="8" fillId="0" borderId="68" xfId="0" applyFont="1" applyFill="1" applyBorder="1" applyAlignment="1">
      <alignment horizontal="center" vertical="center" wrapText="1" shrinkToFit="1"/>
    </xf>
    <xf numFmtId="20" fontId="2" fillId="0" borderId="76" xfId="0" applyNumberFormat="1" applyFont="1" applyFill="1" applyBorder="1" applyAlignment="1">
      <alignment horizontal="center" vertical="center" shrinkToFit="1"/>
    </xf>
    <xf numFmtId="20" fontId="17" fillId="0" borderId="24" xfId="0" applyNumberFormat="1" applyFont="1" applyFill="1" applyBorder="1" applyAlignment="1">
      <alignment horizontal="center" vertical="center" shrinkToFit="1"/>
    </xf>
    <xf numFmtId="0" fontId="17" fillId="5" borderId="58" xfId="0" applyFont="1" applyFill="1" applyBorder="1" applyAlignment="1">
      <alignment horizontal="right" vertical="center" shrinkToFit="1"/>
    </xf>
    <xf numFmtId="20" fontId="17" fillId="5" borderId="122" xfId="0" applyNumberFormat="1" applyFont="1" applyFill="1" applyBorder="1" applyAlignment="1">
      <alignment horizontal="left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center" vertical="center" shrinkToFit="1"/>
    </xf>
    <xf numFmtId="20" fontId="13" fillId="2" borderId="65" xfId="0" applyNumberFormat="1" applyFont="1" applyFill="1" applyBorder="1" applyAlignment="1">
      <alignment horizontal="center" vertical="center" shrinkToFit="1"/>
    </xf>
    <xf numFmtId="20" fontId="13" fillId="0" borderId="66" xfId="0" applyNumberFormat="1" applyFont="1" applyFill="1" applyBorder="1" applyAlignment="1">
      <alignment horizontal="center" vertical="center" shrinkToFit="1"/>
    </xf>
    <xf numFmtId="20" fontId="13" fillId="0" borderId="64" xfId="0" applyNumberFormat="1" applyFont="1" applyFill="1" applyBorder="1" applyAlignment="1">
      <alignment horizontal="center" vertical="center" shrinkToFit="1"/>
    </xf>
    <xf numFmtId="20" fontId="13" fillId="0" borderId="65" xfId="0" applyNumberFormat="1" applyFont="1" applyFill="1" applyBorder="1" applyAlignment="1">
      <alignment horizontal="center" vertical="center" shrinkToFit="1"/>
    </xf>
    <xf numFmtId="0" fontId="13" fillId="2" borderId="63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37" xfId="0" applyNumberFormat="1" applyFont="1" applyFill="1" applyBorder="1" applyAlignment="1">
      <alignment horizontal="center" vertical="center" shrinkToFit="1"/>
    </xf>
    <xf numFmtId="20" fontId="13" fillId="2" borderId="35" xfId="0" applyNumberFormat="1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20" fontId="13" fillId="0" borderId="37" xfId="0" applyNumberFormat="1" applyFont="1" applyFill="1" applyBorder="1" applyAlignment="1">
      <alignment horizontal="center" vertical="center" shrinkToFit="1"/>
    </xf>
    <xf numFmtId="20" fontId="13" fillId="0" borderId="31" xfId="0" applyNumberFormat="1" applyFont="1" applyFill="1" applyBorder="1" applyAlignment="1">
      <alignment horizontal="center" vertical="center" shrinkToFit="1"/>
    </xf>
    <xf numFmtId="20" fontId="13" fillId="0" borderId="35" xfId="0" applyNumberFormat="1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11" borderId="99" xfId="0" applyFont="1" applyFill="1" applyBorder="1" applyAlignment="1">
      <alignment horizontal="center" vertical="center" shrinkToFit="1"/>
    </xf>
    <xf numFmtId="0" fontId="13" fillId="12" borderId="42" xfId="0" applyFont="1" applyFill="1" applyBorder="1" applyAlignment="1">
      <alignment horizontal="center" vertical="center" shrinkToFit="1"/>
    </xf>
    <xf numFmtId="0" fontId="19" fillId="10" borderId="41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 shrinkToFit="1"/>
    </xf>
    <xf numFmtId="0" fontId="20" fillId="10" borderId="96" xfId="0" applyFont="1" applyFill="1" applyBorder="1" applyAlignment="1">
      <alignment horizontal="center" vertical="center" shrinkToFit="1"/>
    </xf>
    <xf numFmtId="0" fontId="13" fillId="4" borderId="90" xfId="0" applyFont="1" applyFill="1" applyBorder="1" applyAlignment="1">
      <alignment horizontal="center" vertical="center" shrinkToFit="1"/>
    </xf>
    <xf numFmtId="0" fontId="13" fillId="6" borderId="4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shrinkToFit="1"/>
    </xf>
    <xf numFmtId="20" fontId="17" fillId="0" borderId="67" xfId="0" applyNumberFormat="1" applyFont="1" applyFill="1" applyBorder="1" applyAlignment="1">
      <alignment horizontal="center" vertical="center" shrinkToFit="1"/>
    </xf>
    <xf numFmtId="20" fontId="17" fillId="0" borderId="70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4" fillId="15" borderId="30" xfId="0" applyFont="1" applyFill="1" applyBorder="1" applyAlignment="1">
      <alignment horizontal="center" vertical="center" wrapText="1" shrinkToFit="1"/>
    </xf>
    <xf numFmtId="0" fontId="21" fillId="15" borderId="123" xfId="0" applyFont="1" applyFill="1" applyBorder="1" applyAlignment="1">
      <alignment horizontal="center" vertical="center" shrinkToFit="1"/>
    </xf>
    <xf numFmtId="0" fontId="22" fillId="15" borderId="124" xfId="0" applyFont="1" applyFill="1" applyBorder="1" applyAlignment="1">
      <alignment horizontal="center" vertical="center" shrinkToFit="1"/>
    </xf>
    <xf numFmtId="0" fontId="22" fillId="15" borderId="125" xfId="0" applyFont="1" applyFill="1" applyBorder="1" applyAlignment="1">
      <alignment horizontal="center" vertical="center" shrinkToFit="1"/>
    </xf>
    <xf numFmtId="0" fontId="21" fillId="15" borderId="125" xfId="0" applyFont="1" applyFill="1" applyBorder="1" applyAlignment="1">
      <alignment horizontal="center" vertical="center" shrinkToFit="1"/>
    </xf>
    <xf numFmtId="0" fontId="21" fillId="15" borderId="126" xfId="0" applyFont="1" applyFill="1" applyBorder="1" applyAlignment="1">
      <alignment horizontal="center" vertical="center" shrinkToFit="1"/>
    </xf>
    <xf numFmtId="0" fontId="21" fillId="15" borderId="127" xfId="0" applyFont="1" applyFill="1" applyBorder="1" applyAlignment="1">
      <alignment horizontal="center" vertical="center" shrinkToFit="1"/>
    </xf>
    <xf numFmtId="0" fontId="21" fillId="15" borderId="128" xfId="0" applyFont="1" applyFill="1" applyBorder="1" applyAlignment="1">
      <alignment horizontal="center" vertical="center" shrinkToFit="1"/>
    </xf>
    <xf numFmtId="0" fontId="21" fillId="16" borderId="4" xfId="0" applyFont="1" applyFill="1" applyBorder="1" applyAlignment="1">
      <alignment horizontal="center" vertical="center" shrinkToFit="1"/>
    </xf>
    <xf numFmtId="0" fontId="22" fillId="16" borderId="124" xfId="0" applyFont="1" applyFill="1" applyBorder="1" applyAlignment="1">
      <alignment horizontal="center" vertical="center" shrinkToFit="1"/>
    </xf>
    <xf numFmtId="0" fontId="22" fillId="16" borderId="125" xfId="0" applyFont="1" applyFill="1" applyBorder="1" applyAlignment="1">
      <alignment horizontal="center" vertical="center" shrinkToFit="1"/>
    </xf>
    <xf numFmtId="0" fontId="21" fillId="16" borderId="125" xfId="0" applyFont="1" applyFill="1" applyBorder="1" applyAlignment="1">
      <alignment horizontal="center" vertical="center" shrinkToFit="1"/>
    </xf>
    <xf numFmtId="0" fontId="21" fillId="16" borderId="126" xfId="0" applyFont="1" applyFill="1" applyBorder="1" applyAlignment="1">
      <alignment horizontal="center" vertical="center" shrinkToFit="1"/>
    </xf>
    <xf numFmtId="0" fontId="23" fillId="0" borderId="129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13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3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1" fillId="13" borderId="138" xfId="0" applyFont="1" applyFill="1" applyBorder="1" applyAlignment="1">
      <alignment horizontal="center" vertical="center"/>
    </xf>
    <xf numFmtId="0" fontId="21" fillId="13" borderId="139" xfId="0" applyFont="1" applyFill="1" applyBorder="1" applyAlignment="1">
      <alignment horizontal="center" vertical="center"/>
    </xf>
    <xf numFmtId="0" fontId="21" fillId="13" borderId="140" xfId="0" applyFont="1" applyFill="1" applyBorder="1" applyAlignment="1">
      <alignment horizontal="center" vertical="center"/>
    </xf>
    <xf numFmtId="0" fontId="21" fillId="13" borderId="141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1" fillId="13" borderId="138" xfId="0" applyFont="1" applyFill="1" applyBorder="1" applyAlignment="1">
      <alignment horizontal="center" vertical="center" shrinkToFit="1"/>
    </xf>
    <xf numFmtId="0" fontId="21" fillId="13" borderId="142" xfId="0" applyFont="1" applyFill="1" applyBorder="1" applyAlignment="1">
      <alignment horizontal="center" vertical="center"/>
    </xf>
    <xf numFmtId="0" fontId="21" fillId="13" borderId="143" xfId="0" applyFont="1" applyFill="1" applyBorder="1" applyAlignment="1">
      <alignment horizontal="center" vertical="center"/>
    </xf>
    <xf numFmtId="0" fontId="21" fillId="0" borderId="0" xfId="1" applyNumberFormat="1" applyFont="1" applyFill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59" xfId="0" applyFont="1" applyBorder="1" applyAlignment="1">
      <alignment horizontal="center" vertical="center" shrinkToFit="1"/>
    </xf>
    <xf numFmtId="0" fontId="5" fillId="0" borderId="1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36" xfId="0" applyFont="1" applyBorder="1" applyAlignment="1">
      <alignment horizontal="center" vertical="center" shrinkToFit="1"/>
    </xf>
    <xf numFmtId="0" fontId="5" fillId="0" borderId="1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22" fillId="16" borderId="145" xfId="0" applyFont="1" applyFill="1" applyBorder="1" applyAlignment="1">
      <alignment horizontal="center" vertical="center" shrinkToFit="1"/>
    </xf>
    <xf numFmtId="0" fontId="23" fillId="0" borderId="144" xfId="0" applyFont="1" applyBorder="1" applyAlignment="1">
      <alignment horizontal="center" vertical="center" shrinkToFit="1"/>
    </xf>
    <xf numFmtId="0" fontId="21" fillId="16" borderId="123" xfId="0" applyFont="1" applyFill="1" applyBorder="1" applyAlignment="1">
      <alignment horizontal="center" vertical="center" shrinkToFit="1"/>
    </xf>
    <xf numFmtId="0" fontId="21" fillId="16" borderId="147" xfId="0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21" fillId="16" borderId="128" xfId="0" applyFont="1" applyFill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1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3" fillId="13" borderId="13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8" fillId="17" borderId="38" xfId="0" applyFont="1" applyFill="1" applyBorder="1" applyAlignment="1">
      <alignment horizontal="center" vertical="center" shrinkToFit="1"/>
    </xf>
    <xf numFmtId="0" fontId="13" fillId="17" borderId="65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20" fontId="13" fillId="15" borderId="31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17" borderId="35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13" fillId="0" borderId="66" xfId="0" applyFont="1" applyBorder="1" applyAlignment="1">
      <alignment horizontal="center" vertical="center" shrinkToFit="1"/>
    </xf>
    <xf numFmtId="0" fontId="2" fillId="0" borderId="149" xfId="0" applyFont="1" applyFill="1" applyBorder="1" applyAlignment="1">
      <alignment horizontal="center" vertical="center" shrinkToFit="1"/>
    </xf>
    <xf numFmtId="0" fontId="13" fillId="0" borderId="133" xfId="0" applyFont="1" applyFill="1" applyBorder="1" applyAlignment="1">
      <alignment horizontal="center" vertical="center" shrinkToFit="1"/>
    </xf>
    <xf numFmtId="0" fontId="2" fillId="0" borderId="95" xfId="0" applyNumberFormat="1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118" xfId="0" applyFont="1" applyBorder="1">
      <alignment vertical="center"/>
    </xf>
    <xf numFmtId="0" fontId="0" fillId="0" borderId="135" xfId="0" applyFont="1" applyBorder="1">
      <alignment vertical="center"/>
    </xf>
    <xf numFmtId="0" fontId="0" fillId="0" borderId="136" xfId="0" applyFont="1" applyBorder="1">
      <alignment vertical="center"/>
    </xf>
    <xf numFmtId="0" fontId="0" fillId="0" borderId="137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7" fillId="18" borderId="7" xfId="0" applyFont="1" applyFill="1" applyBorder="1" applyAlignment="1">
      <alignment horizontal="center" vertical="center" shrinkToFit="1"/>
    </xf>
    <xf numFmtId="0" fontId="2" fillId="18" borderId="6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1" fillId="0" borderId="14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0" fillId="0" borderId="133" xfId="0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0" fillId="0" borderId="133" xfId="0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21" fillId="0" borderId="131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3" fillId="11" borderId="97" xfId="0" applyFont="1" applyFill="1" applyBorder="1" applyAlignment="1">
      <alignment horizontal="center" vertical="center" shrinkToFit="1"/>
    </xf>
    <xf numFmtId="0" fontId="3" fillId="11" borderId="9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14" fillId="4" borderId="92" xfId="0" applyFont="1" applyFill="1" applyBorder="1" applyAlignment="1">
      <alignment vertical="center"/>
    </xf>
    <xf numFmtId="0" fontId="17" fillId="0" borderId="2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7" fillId="8" borderId="34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51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 shrinkToFit="1"/>
    </xf>
    <xf numFmtId="0" fontId="14" fillId="4" borderId="47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 shrinkToFit="1"/>
    </xf>
    <xf numFmtId="0" fontId="14" fillId="4" borderId="50" xfId="0" applyFont="1" applyFill="1" applyBorder="1" applyAlignment="1">
      <alignment horizontal="center" vertical="center" shrinkToFit="1"/>
    </xf>
    <xf numFmtId="0" fontId="2" fillId="7" borderId="79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11" borderId="91" xfId="0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 shrinkToFit="1"/>
    </xf>
    <xf numFmtId="0" fontId="17" fillId="6" borderId="29" xfId="0" applyFont="1" applyFill="1" applyBorder="1" applyAlignment="1">
      <alignment horizontal="center" vertical="center" wrapText="1"/>
    </xf>
    <xf numFmtId="0" fontId="2" fillId="6" borderId="79" xfId="0" applyFont="1" applyFill="1" applyBorder="1" applyAlignment="1">
      <alignment horizontal="center" vertical="center"/>
    </xf>
    <xf numFmtId="0" fontId="17" fillId="15" borderId="29" xfId="0" applyFont="1" applyFill="1" applyBorder="1" applyAlignment="1">
      <alignment horizontal="center" vertical="center"/>
    </xf>
    <xf numFmtId="0" fontId="17" fillId="15" borderId="32" xfId="0" applyFont="1" applyFill="1" applyBorder="1" applyAlignment="1">
      <alignment horizontal="center" vertical="center"/>
    </xf>
    <xf numFmtId="0" fontId="17" fillId="15" borderId="34" xfId="0" applyFont="1" applyFill="1" applyBorder="1" applyAlignment="1">
      <alignment horizontal="center" vertical="center"/>
    </xf>
    <xf numFmtId="0" fontId="17" fillId="12" borderId="149" xfId="0" applyFont="1" applyFill="1" applyBorder="1" applyAlignment="1">
      <alignment horizontal="center" vertical="center" wrapText="1" shrinkToFit="1"/>
    </xf>
    <xf numFmtId="0" fontId="17" fillId="12" borderId="62" xfId="0" applyFont="1" applyFill="1" applyBorder="1" applyAlignment="1">
      <alignment horizontal="center" vertical="center" shrinkToFit="1"/>
    </xf>
    <xf numFmtId="0" fontId="17" fillId="12" borderId="133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18"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92"/>
  <sheetViews>
    <sheetView view="pageBreakPreview" zoomScale="45" zoomScaleNormal="95" zoomScaleSheetLayoutView="45" workbookViewId="0">
      <pane xSplit="2" ySplit="4" topLeftCell="C26" activePane="bottomRight" state="frozen"/>
      <selection pane="topRight" activeCell="E1" sqref="E1"/>
      <selection pane="bottomLeft" activeCell="A4" sqref="A4"/>
      <selection pane="bottomRight" activeCell="G49" sqref="G49"/>
    </sheetView>
  </sheetViews>
  <sheetFormatPr defaultRowHeight="16.5" x14ac:dyDescent="0.3"/>
  <cols>
    <col min="1" max="1" width="6.5" customWidth="1"/>
    <col min="2" max="2" width="2.1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2.125" style="16" customWidth="1"/>
  </cols>
  <sheetData>
    <row r="1" spans="2:32" ht="80.099999999999994" customHeight="1" thickBot="1" x14ac:dyDescent="0.35">
      <c r="C1" s="407" t="s">
        <v>135</v>
      </c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9"/>
      <c r="AF1"/>
    </row>
    <row r="2" spans="2:32" ht="9.9499999999999993" customHeight="1" thickBot="1" x14ac:dyDescent="0.35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32" ht="35.1" customHeight="1" x14ac:dyDescent="0.3">
      <c r="C3" s="430" t="s">
        <v>120</v>
      </c>
      <c r="D3" s="431"/>
      <c r="E3" s="434" t="s">
        <v>121</v>
      </c>
      <c r="F3" s="444" t="s">
        <v>9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8"/>
      <c r="AF3"/>
    </row>
    <row r="4" spans="2:32" ht="39.950000000000003" customHeight="1" thickBot="1" x14ac:dyDescent="0.35">
      <c r="B4" s="5"/>
      <c r="C4" s="432"/>
      <c r="D4" s="433"/>
      <c r="E4" s="442"/>
      <c r="F4" s="24" t="s">
        <v>21</v>
      </c>
      <c r="G4" s="25" t="s">
        <v>22</v>
      </c>
      <c r="H4" s="25" t="s">
        <v>23</v>
      </c>
      <c r="I4" s="25" t="s">
        <v>24</v>
      </c>
      <c r="J4" s="25" t="s">
        <v>25</v>
      </c>
      <c r="K4" s="25" t="s">
        <v>26</v>
      </c>
      <c r="L4" s="25" t="s">
        <v>27</v>
      </c>
      <c r="M4" s="25" t="s">
        <v>28</v>
      </c>
      <c r="N4" s="25" t="s">
        <v>29</v>
      </c>
      <c r="O4" s="25" t="s">
        <v>30</v>
      </c>
      <c r="P4" s="25" t="s">
        <v>31</v>
      </c>
      <c r="Q4" s="25" t="s">
        <v>32</v>
      </c>
      <c r="R4" s="26" t="s">
        <v>33</v>
      </c>
      <c r="S4" s="27" t="s">
        <v>34</v>
      </c>
      <c r="T4" s="28" t="s">
        <v>35</v>
      </c>
      <c r="U4" s="28" t="s">
        <v>36</v>
      </c>
      <c r="V4" s="28" t="s">
        <v>37</v>
      </c>
      <c r="W4" s="28" t="s">
        <v>38</v>
      </c>
      <c r="X4" s="28" t="s">
        <v>39</v>
      </c>
      <c r="Y4" s="28" t="s">
        <v>40</v>
      </c>
      <c r="Z4" s="28" t="s">
        <v>41</v>
      </c>
      <c r="AA4" s="28" t="s">
        <v>42</v>
      </c>
      <c r="AB4" s="28" t="s">
        <v>43</v>
      </c>
      <c r="AC4" s="29" t="s">
        <v>44</v>
      </c>
      <c r="AD4" s="30" t="s">
        <v>13</v>
      </c>
      <c r="AE4" s="31" t="s">
        <v>14</v>
      </c>
      <c r="AF4"/>
    </row>
    <row r="5" spans="2:32" s="1" customFormat="1" ht="24.95" customHeight="1" thickTop="1" x14ac:dyDescent="0.3">
      <c r="B5" s="5"/>
      <c r="C5" s="443" t="s">
        <v>80</v>
      </c>
      <c r="D5" s="255" t="s">
        <v>123</v>
      </c>
      <c r="E5" s="229" t="s">
        <v>96</v>
      </c>
      <c r="F5" s="42" t="s">
        <v>57</v>
      </c>
      <c r="G5" s="43"/>
      <c r="H5" s="43"/>
      <c r="I5" s="43" t="s">
        <v>58</v>
      </c>
      <c r="J5" s="43" t="s">
        <v>60</v>
      </c>
      <c r="K5" s="43" t="s">
        <v>59</v>
      </c>
      <c r="L5" s="43"/>
      <c r="M5" s="43"/>
      <c r="N5" s="43"/>
      <c r="O5" s="43" t="s">
        <v>61</v>
      </c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32" s="1" customFormat="1" ht="48" customHeight="1" x14ac:dyDescent="0.3">
      <c r="B6" s="5"/>
      <c r="C6" s="413"/>
      <c r="D6" s="256" t="s">
        <v>124</v>
      </c>
      <c r="E6" s="350" t="s">
        <v>154</v>
      </c>
      <c r="F6" s="48" t="s">
        <v>2</v>
      </c>
      <c r="G6" s="49"/>
      <c r="H6" s="49"/>
      <c r="I6" s="49" t="s">
        <v>7</v>
      </c>
      <c r="J6" s="49" t="s">
        <v>8</v>
      </c>
      <c r="K6" s="49" t="s">
        <v>6</v>
      </c>
      <c r="L6" s="49"/>
      <c r="M6" s="49"/>
      <c r="N6" s="49"/>
      <c r="O6" s="49" t="s">
        <v>3</v>
      </c>
      <c r="P6" s="49"/>
      <c r="Q6" s="49"/>
      <c r="R6" s="50" t="s">
        <v>1</v>
      </c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197</v>
      </c>
    </row>
    <row r="7" spans="2:32" s="1" customFormat="1" ht="30" customHeight="1" thickBot="1" x14ac:dyDescent="0.35">
      <c r="B7" s="5"/>
      <c r="C7" s="414"/>
      <c r="D7" s="36" t="s">
        <v>45</v>
      </c>
      <c r="E7" s="228" t="s">
        <v>95</v>
      </c>
      <c r="F7" s="109">
        <v>24</v>
      </c>
      <c r="G7" s="110"/>
      <c r="H7" s="110"/>
      <c r="I7" s="110">
        <v>24</v>
      </c>
      <c r="J7" s="110">
        <v>24</v>
      </c>
      <c r="K7" s="110">
        <v>24</v>
      </c>
      <c r="L7" s="110"/>
      <c r="M7" s="110"/>
      <c r="N7" s="110"/>
      <c r="O7" s="110">
        <v>24</v>
      </c>
      <c r="P7" s="110"/>
      <c r="Q7" s="110"/>
      <c r="R7" s="111">
        <v>52</v>
      </c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</row>
    <row r="8" spans="2:32" s="1" customFormat="1" ht="24.95" customHeight="1" thickTop="1" x14ac:dyDescent="0.3">
      <c r="B8" s="5"/>
      <c r="C8" s="412" t="s">
        <v>79</v>
      </c>
      <c r="D8" s="257" t="s">
        <v>123</v>
      </c>
      <c r="E8" s="230" t="s">
        <v>97</v>
      </c>
      <c r="F8" s="42" t="s">
        <v>59</v>
      </c>
      <c r="G8" s="43" t="s">
        <v>62</v>
      </c>
      <c r="H8" s="43"/>
      <c r="I8" s="43"/>
      <c r="J8" s="43" t="s">
        <v>57</v>
      </c>
      <c r="K8" s="43" t="s">
        <v>60</v>
      </c>
      <c r="L8" s="43"/>
      <c r="M8" s="43"/>
      <c r="N8" s="43"/>
      <c r="O8" s="43" t="s">
        <v>58</v>
      </c>
      <c r="P8" s="43"/>
      <c r="Q8" s="43"/>
      <c r="R8" s="44"/>
      <c r="S8" s="42"/>
      <c r="T8" s="43"/>
      <c r="U8" s="60"/>
      <c r="V8" s="43"/>
      <c r="W8" s="61"/>
      <c r="X8" s="43"/>
      <c r="Y8" s="61"/>
      <c r="Z8" s="62"/>
      <c r="AA8" s="45"/>
      <c r="AB8" s="45"/>
      <c r="AC8" s="46"/>
      <c r="AD8" s="258"/>
      <c r="AE8" s="47"/>
    </row>
    <row r="9" spans="2:32" s="1" customFormat="1" ht="48" customHeight="1" x14ac:dyDescent="0.3">
      <c r="B9" s="5"/>
      <c r="C9" s="413"/>
      <c r="D9" s="256" t="s">
        <v>124</v>
      </c>
      <c r="E9" s="350" t="s">
        <v>155</v>
      </c>
      <c r="F9" s="48" t="s">
        <v>6</v>
      </c>
      <c r="G9" s="49" t="s">
        <v>3</v>
      </c>
      <c r="H9" s="49"/>
      <c r="I9" s="49"/>
      <c r="J9" s="49" t="s">
        <v>2</v>
      </c>
      <c r="K9" s="49" t="s">
        <v>8</v>
      </c>
      <c r="L9" s="49"/>
      <c r="M9" s="49"/>
      <c r="N9" s="49"/>
      <c r="O9" s="49" t="s">
        <v>7</v>
      </c>
      <c r="P9" s="49"/>
      <c r="Q9" s="49" t="s">
        <v>1</v>
      </c>
      <c r="R9" s="50"/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197</v>
      </c>
    </row>
    <row r="10" spans="2:32" s="1" customFormat="1" ht="30" customHeight="1" thickBot="1" x14ac:dyDescent="0.35">
      <c r="B10" s="5"/>
      <c r="C10" s="414"/>
      <c r="D10" s="38" t="s">
        <v>45</v>
      </c>
      <c r="E10" s="231" t="s">
        <v>98</v>
      </c>
      <c r="F10" s="109">
        <v>24</v>
      </c>
      <c r="G10" s="110">
        <v>24</v>
      </c>
      <c r="H10" s="110"/>
      <c r="I10" s="110"/>
      <c r="J10" s="110">
        <v>24</v>
      </c>
      <c r="K10" s="110">
        <v>24</v>
      </c>
      <c r="L10" s="110"/>
      <c r="M10" s="110"/>
      <c r="N10" s="110"/>
      <c r="O10" s="110">
        <v>24</v>
      </c>
      <c r="P10" s="110"/>
      <c r="Q10" s="110">
        <v>52</v>
      </c>
      <c r="R10" s="111"/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>
        <v>25</v>
      </c>
      <c r="AE10" s="59"/>
    </row>
    <row r="11" spans="2:32" s="1" customFormat="1" ht="24.95" customHeight="1" thickTop="1" x14ac:dyDescent="0.3">
      <c r="B11" s="5"/>
      <c r="C11" s="415" t="s">
        <v>81</v>
      </c>
      <c r="D11" s="255" t="s">
        <v>123</v>
      </c>
      <c r="E11" s="229" t="s">
        <v>99</v>
      </c>
      <c r="F11" s="42"/>
      <c r="G11" s="43" t="s">
        <v>59</v>
      </c>
      <c r="H11" s="43" t="s">
        <v>58</v>
      </c>
      <c r="I11" s="43"/>
      <c r="J11" s="43"/>
      <c r="K11" s="44"/>
      <c r="L11" s="43" t="s">
        <v>60</v>
      </c>
      <c r="M11" s="43" t="s">
        <v>61</v>
      </c>
      <c r="N11" s="43" t="s">
        <v>57</v>
      </c>
      <c r="O11" s="43"/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</row>
    <row r="12" spans="2:32" s="1" customFormat="1" ht="48" customHeight="1" x14ac:dyDescent="0.3">
      <c r="B12" s="5"/>
      <c r="C12" s="416"/>
      <c r="D12" s="256" t="s">
        <v>124</v>
      </c>
      <c r="E12" s="350" t="s">
        <v>156</v>
      </c>
      <c r="F12" s="48"/>
      <c r="G12" s="49" t="s">
        <v>6</v>
      </c>
      <c r="H12" s="49" t="s">
        <v>7</v>
      </c>
      <c r="I12" s="49"/>
      <c r="J12" s="49"/>
      <c r="K12" s="50"/>
      <c r="L12" s="49" t="s">
        <v>8</v>
      </c>
      <c r="M12" s="49" t="s">
        <v>3</v>
      </c>
      <c r="N12" s="49" t="s">
        <v>2</v>
      </c>
      <c r="O12" s="49"/>
      <c r="P12" s="49"/>
      <c r="Q12" s="49"/>
      <c r="R12" s="50" t="s">
        <v>1</v>
      </c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197</v>
      </c>
    </row>
    <row r="13" spans="2:32" s="1" customFormat="1" ht="30" customHeight="1" thickBot="1" x14ac:dyDescent="0.35">
      <c r="B13" s="5"/>
      <c r="C13" s="417"/>
      <c r="D13" s="36" t="s">
        <v>45</v>
      </c>
      <c r="E13" s="228" t="s">
        <v>101</v>
      </c>
      <c r="F13" s="109"/>
      <c r="G13" s="110">
        <v>24</v>
      </c>
      <c r="H13" s="110">
        <v>24</v>
      </c>
      <c r="I13" s="110"/>
      <c r="J13" s="110"/>
      <c r="K13" s="111"/>
      <c r="L13" s="110">
        <v>24</v>
      </c>
      <c r="M13" s="110">
        <v>24</v>
      </c>
      <c r="N13" s="110">
        <v>24</v>
      </c>
      <c r="O13" s="110"/>
      <c r="P13" s="110"/>
      <c r="Q13" s="110"/>
      <c r="R13" s="111">
        <v>52</v>
      </c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</row>
    <row r="14" spans="2:32" s="1" customFormat="1" ht="24.95" customHeight="1" thickTop="1" x14ac:dyDescent="0.3">
      <c r="B14" s="5"/>
      <c r="C14" s="415" t="s">
        <v>82</v>
      </c>
      <c r="D14" s="257" t="s">
        <v>123</v>
      </c>
      <c r="E14" s="230" t="s">
        <v>102</v>
      </c>
      <c r="F14" s="69"/>
      <c r="G14" s="43"/>
      <c r="H14" s="43" t="s">
        <v>59</v>
      </c>
      <c r="I14" s="43"/>
      <c r="J14" s="43"/>
      <c r="K14" s="43"/>
      <c r="L14" s="43" t="s">
        <v>58</v>
      </c>
      <c r="M14" s="43" t="s">
        <v>61</v>
      </c>
      <c r="N14" s="43" t="s">
        <v>65</v>
      </c>
      <c r="O14" s="43"/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</row>
    <row r="15" spans="2:32" s="1" customFormat="1" ht="48" customHeight="1" x14ac:dyDescent="0.3">
      <c r="B15" s="5"/>
      <c r="C15" s="418"/>
      <c r="D15" s="256" t="s">
        <v>124</v>
      </c>
      <c r="E15" s="350" t="s">
        <v>103</v>
      </c>
      <c r="F15" s="70"/>
      <c r="G15" s="49"/>
      <c r="H15" s="49" t="s">
        <v>6</v>
      </c>
      <c r="I15" s="49"/>
      <c r="J15" s="49"/>
      <c r="K15" s="49"/>
      <c r="L15" s="50" t="s">
        <v>7</v>
      </c>
      <c r="M15" s="49" t="s">
        <v>3</v>
      </c>
      <c r="N15" s="49" t="s">
        <v>8</v>
      </c>
      <c r="O15" s="49"/>
      <c r="P15" s="49" t="s">
        <v>2</v>
      </c>
      <c r="Q15" s="49" t="s">
        <v>1</v>
      </c>
      <c r="R15" s="50"/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176</v>
      </c>
    </row>
    <row r="16" spans="2:32" s="1" customFormat="1" ht="30" customHeight="1" thickBot="1" x14ac:dyDescent="0.35">
      <c r="B16" s="5"/>
      <c r="C16" s="422"/>
      <c r="D16" s="38" t="s">
        <v>45</v>
      </c>
      <c r="E16" s="231" t="s">
        <v>104</v>
      </c>
      <c r="F16" s="126"/>
      <c r="G16" s="110"/>
      <c r="H16" s="113">
        <v>24</v>
      </c>
      <c r="I16" s="110"/>
      <c r="J16" s="110"/>
      <c r="K16" s="110"/>
      <c r="L16" s="111">
        <v>24</v>
      </c>
      <c r="M16" s="110">
        <v>24</v>
      </c>
      <c r="N16" s="110">
        <v>24</v>
      </c>
      <c r="O16" s="110"/>
      <c r="P16" s="110">
        <v>24</v>
      </c>
      <c r="Q16" s="110">
        <v>31</v>
      </c>
      <c r="R16" s="111"/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25</v>
      </c>
      <c r="AE16" s="59"/>
    </row>
    <row r="17" spans="2:32" s="1" customFormat="1" ht="24.95" customHeight="1" thickTop="1" x14ac:dyDescent="0.3">
      <c r="B17" s="2"/>
      <c r="C17" s="416" t="s">
        <v>83</v>
      </c>
      <c r="D17" s="257" t="s">
        <v>123</v>
      </c>
      <c r="E17" s="232" t="s">
        <v>105</v>
      </c>
      <c r="F17" s="42"/>
      <c r="G17" s="43"/>
      <c r="H17" s="44"/>
      <c r="I17" s="43"/>
      <c r="J17" s="71"/>
      <c r="K17" s="71"/>
      <c r="L17" s="71"/>
      <c r="M17" s="71"/>
      <c r="N17" s="71"/>
      <c r="O17" s="71"/>
      <c r="P17" s="71"/>
      <c r="Q17" s="71"/>
      <c r="R17" s="72"/>
      <c r="S17" s="73" t="s">
        <v>60</v>
      </c>
      <c r="T17" s="71"/>
      <c r="U17" s="71" t="s">
        <v>61</v>
      </c>
      <c r="V17" s="71" t="s">
        <v>64</v>
      </c>
      <c r="W17" s="71"/>
      <c r="X17" s="71"/>
      <c r="Y17" s="71"/>
      <c r="Z17" s="71"/>
      <c r="AA17" s="71" t="s">
        <v>63</v>
      </c>
      <c r="AB17" s="71"/>
      <c r="AC17" s="72"/>
      <c r="AD17" s="208">
        <v>0.47916666666666669</v>
      </c>
      <c r="AE17" s="47"/>
    </row>
    <row r="18" spans="2:32" ht="48" customHeight="1" x14ac:dyDescent="0.3">
      <c r="C18" s="416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 t="s">
        <v>70</v>
      </c>
      <c r="T18" s="49"/>
      <c r="U18" s="49" t="s">
        <v>71</v>
      </c>
      <c r="V18" s="49" t="s">
        <v>69</v>
      </c>
      <c r="W18" s="49"/>
      <c r="X18" s="49"/>
      <c r="Y18" s="49"/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197</v>
      </c>
      <c r="AF18"/>
    </row>
    <row r="19" spans="2:32" ht="30" customHeight="1" thickBot="1" x14ac:dyDescent="0.35">
      <c r="C19" s="416"/>
      <c r="D19" s="38" t="s">
        <v>45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9">
        <v>24</v>
      </c>
      <c r="T19" s="110"/>
      <c r="U19" s="110">
        <v>24</v>
      </c>
      <c r="V19" s="110">
        <v>36</v>
      </c>
      <c r="W19" s="110"/>
      <c r="X19" s="110"/>
      <c r="Y19" s="110"/>
      <c r="Z19" s="110"/>
      <c r="AA19" s="110">
        <v>36</v>
      </c>
      <c r="AB19" s="110">
        <v>52</v>
      </c>
      <c r="AC19" s="111"/>
      <c r="AD19" s="122">
        <v>25</v>
      </c>
      <c r="AE19" s="59"/>
      <c r="AF19"/>
    </row>
    <row r="20" spans="2:32" ht="24.95" customHeight="1" thickTop="1" x14ac:dyDescent="0.3">
      <c r="C20" s="415" t="s">
        <v>84</v>
      </c>
      <c r="D20" s="257" t="s">
        <v>123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59</v>
      </c>
      <c r="U20" s="43" t="s">
        <v>58</v>
      </c>
      <c r="V20" s="43"/>
      <c r="W20" s="43"/>
      <c r="X20" s="43" t="s">
        <v>61</v>
      </c>
      <c r="Y20" s="43" t="s">
        <v>57</v>
      </c>
      <c r="Z20" s="43" t="s">
        <v>65</v>
      </c>
      <c r="AA20" s="44"/>
      <c r="AB20" s="43"/>
      <c r="AC20" s="44"/>
      <c r="AD20" s="74"/>
      <c r="AE20" s="47"/>
      <c r="AF20"/>
    </row>
    <row r="21" spans="2:32" ht="45" customHeight="1" x14ac:dyDescent="0.3">
      <c r="C21" s="416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 t="s">
        <v>1</v>
      </c>
      <c r="R21" s="50"/>
      <c r="S21" s="70"/>
      <c r="T21" s="49" t="s">
        <v>6</v>
      </c>
      <c r="U21" s="49" t="s">
        <v>7</v>
      </c>
      <c r="V21" s="49"/>
      <c r="W21" s="49"/>
      <c r="X21" s="49" t="s">
        <v>3</v>
      </c>
      <c r="Y21" s="49" t="s">
        <v>2</v>
      </c>
      <c r="Z21" s="49" t="s">
        <v>8</v>
      </c>
      <c r="AA21" s="75"/>
      <c r="AB21" s="49"/>
      <c r="AC21" s="50"/>
      <c r="AD21" s="53"/>
      <c r="AE21" s="76">
        <f>SUM(F22:AD22)</f>
        <v>172</v>
      </c>
      <c r="AF21"/>
    </row>
    <row r="22" spans="2:32" ht="30" customHeight="1" thickBot="1" x14ac:dyDescent="0.35">
      <c r="C22" s="417"/>
      <c r="D22" s="38" t="s">
        <v>45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>
        <v>52</v>
      </c>
      <c r="R22" s="130"/>
      <c r="S22" s="131"/>
      <c r="T22" s="110">
        <v>24</v>
      </c>
      <c r="U22" s="113">
        <v>24</v>
      </c>
      <c r="V22" s="113"/>
      <c r="W22" s="113"/>
      <c r="X22" s="113">
        <v>24</v>
      </c>
      <c r="Y22" s="113">
        <v>24</v>
      </c>
      <c r="Z22" s="113">
        <v>24</v>
      </c>
      <c r="AA22" s="114"/>
      <c r="AB22" s="113"/>
      <c r="AC22" s="114"/>
      <c r="AD22" s="132"/>
      <c r="AE22" s="59"/>
      <c r="AF22"/>
    </row>
    <row r="23" spans="2:32" ht="24" customHeight="1" thickTop="1" x14ac:dyDescent="0.3">
      <c r="C23" s="421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</row>
    <row r="24" spans="2:32" ht="24" customHeight="1" x14ac:dyDescent="0.3">
      <c r="C24" s="416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7"/>
      <c r="X24" s="88"/>
      <c r="Y24" s="87"/>
      <c r="Z24" s="87"/>
      <c r="AA24" s="71"/>
      <c r="AB24" s="71"/>
      <c r="AC24" s="72"/>
      <c r="AD24" s="89"/>
      <c r="AE24" s="54"/>
      <c r="AF24"/>
    </row>
    <row r="25" spans="2:32" ht="24" customHeight="1" x14ac:dyDescent="0.3">
      <c r="C25" s="416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</row>
    <row r="26" spans="2:32" ht="24.95" customHeight="1" thickBot="1" x14ac:dyDescent="0.35">
      <c r="C26" s="422"/>
      <c r="D26" s="38" t="s">
        <v>45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</row>
    <row r="27" spans="2:32" ht="24.95" customHeight="1" thickTop="1" x14ac:dyDescent="0.3">
      <c r="C27" s="423" t="s">
        <v>86</v>
      </c>
      <c r="D27" s="257" t="s">
        <v>123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82" t="s">
        <v>63</v>
      </c>
      <c r="T27" s="43"/>
      <c r="U27" s="44"/>
      <c r="V27" s="83" t="s">
        <v>64</v>
      </c>
      <c r="W27" s="43" t="s">
        <v>140</v>
      </c>
      <c r="X27" s="44"/>
      <c r="Y27" s="43"/>
      <c r="Z27" s="43" t="s">
        <v>141</v>
      </c>
      <c r="AA27" s="44"/>
      <c r="AB27" s="43"/>
      <c r="AC27" s="44"/>
      <c r="AD27" s="208">
        <v>0.76388888888888884</v>
      </c>
      <c r="AE27" s="47"/>
      <c r="AF27"/>
    </row>
    <row r="28" spans="2:32" ht="48" customHeight="1" x14ac:dyDescent="0.3">
      <c r="C28" s="424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85" t="s">
        <v>2</v>
      </c>
      <c r="T28" s="49"/>
      <c r="U28" s="50"/>
      <c r="V28" s="87" t="s">
        <v>50</v>
      </c>
      <c r="W28" s="49" t="s">
        <v>51</v>
      </c>
      <c r="X28" s="49"/>
      <c r="Y28" s="50"/>
      <c r="Z28" s="49" t="s">
        <v>138</v>
      </c>
      <c r="AA28" s="49"/>
      <c r="AB28" s="49" t="s">
        <v>1</v>
      </c>
      <c r="AC28" s="50"/>
      <c r="AD28" s="222" t="s">
        <v>160</v>
      </c>
      <c r="AE28" s="54">
        <f>SUM(F29:AD29)</f>
        <v>197</v>
      </c>
      <c r="AF28"/>
    </row>
    <row r="29" spans="2:32" ht="30" customHeight="1" thickBot="1" x14ac:dyDescent="0.35">
      <c r="C29" s="425"/>
      <c r="D29" s="38" t="s">
        <v>45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10"/>
      <c r="R29" s="111"/>
      <c r="S29" s="133">
        <v>36</v>
      </c>
      <c r="T29" s="113"/>
      <c r="U29" s="114"/>
      <c r="V29" s="134">
        <v>36</v>
      </c>
      <c r="W29" s="113">
        <v>24</v>
      </c>
      <c r="X29" s="113"/>
      <c r="Y29" s="114"/>
      <c r="Z29" s="110">
        <v>24</v>
      </c>
      <c r="AA29" s="110"/>
      <c r="AB29" s="110">
        <v>52</v>
      </c>
      <c r="AC29" s="111"/>
      <c r="AD29" s="122">
        <v>25</v>
      </c>
      <c r="AE29" s="59"/>
      <c r="AF29"/>
    </row>
    <row r="30" spans="2:32" ht="24.95" customHeight="1" thickTop="1" x14ac:dyDescent="0.3">
      <c r="C30" s="424" t="s">
        <v>87</v>
      </c>
      <c r="D30" s="257" t="s">
        <v>123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2"/>
      <c r="S30" s="100"/>
      <c r="T30" s="43" t="s">
        <v>65</v>
      </c>
      <c r="U30" s="44"/>
      <c r="V30" s="80"/>
      <c r="W30" s="43" t="s">
        <v>58</v>
      </c>
      <c r="X30" s="43" t="s">
        <v>61</v>
      </c>
      <c r="Y30" s="43" t="s">
        <v>59</v>
      </c>
      <c r="Z30" s="80"/>
      <c r="AA30" s="43" t="s">
        <v>57</v>
      </c>
      <c r="AB30" s="43"/>
      <c r="AC30" s="44"/>
      <c r="AD30" s="259"/>
      <c r="AE30" s="47"/>
      <c r="AF30"/>
    </row>
    <row r="31" spans="2:32" ht="48" customHeight="1" x14ac:dyDescent="0.3">
      <c r="C31" s="424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101"/>
      <c r="T31" s="49" t="s">
        <v>8</v>
      </c>
      <c r="U31" s="50"/>
      <c r="V31" s="87"/>
      <c r="W31" s="49" t="s">
        <v>7</v>
      </c>
      <c r="X31" s="87" t="s">
        <v>3</v>
      </c>
      <c r="Y31" s="87" t="s">
        <v>6</v>
      </c>
      <c r="Z31" s="87"/>
      <c r="AA31" s="102" t="s">
        <v>2</v>
      </c>
      <c r="AB31" s="50" t="s">
        <v>1</v>
      </c>
      <c r="AC31" s="103"/>
      <c r="AD31" s="222" t="s">
        <v>162</v>
      </c>
      <c r="AE31" s="54">
        <f>SUM(F32:AD32)</f>
        <v>197</v>
      </c>
      <c r="AF31"/>
    </row>
    <row r="32" spans="2:32" ht="30" customHeight="1" thickBot="1" x14ac:dyDescent="0.35">
      <c r="C32" s="424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13"/>
      <c r="R32" s="114"/>
      <c r="S32" s="133"/>
      <c r="T32" s="113">
        <v>24</v>
      </c>
      <c r="U32" s="114"/>
      <c r="V32" s="134"/>
      <c r="W32" s="113">
        <v>24</v>
      </c>
      <c r="X32" s="134">
        <v>24</v>
      </c>
      <c r="Y32" s="134">
        <v>24</v>
      </c>
      <c r="Z32" s="134"/>
      <c r="AA32" s="134">
        <v>24</v>
      </c>
      <c r="AB32" s="114">
        <v>52</v>
      </c>
      <c r="AC32" s="135"/>
      <c r="AD32" s="115">
        <v>25</v>
      </c>
      <c r="AE32" s="59"/>
      <c r="AF32"/>
    </row>
    <row r="33" spans="2:34" ht="32.1" customHeight="1" thickTop="1" thickBot="1" x14ac:dyDescent="0.35">
      <c r="C33" s="426"/>
      <c r="D33" s="427"/>
      <c r="E33" s="254" t="s">
        <v>118</v>
      </c>
      <c r="F33" s="104">
        <f>SUM(F7,F10,F13,F16,F19,F22,F29,F32)</f>
        <v>48</v>
      </c>
      <c r="G33" s="105">
        <f t="shared" ref="G33:AD33" si="0">SUM(G7,G10,G13,G16,G19,G22,G29,G32)</f>
        <v>48</v>
      </c>
      <c r="H33" s="105">
        <f t="shared" si="0"/>
        <v>48</v>
      </c>
      <c r="I33" s="105">
        <f t="shared" si="0"/>
        <v>24</v>
      </c>
      <c r="J33" s="105">
        <f t="shared" si="0"/>
        <v>48</v>
      </c>
      <c r="K33" s="105">
        <f t="shared" si="0"/>
        <v>48</v>
      </c>
      <c r="L33" s="105">
        <f t="shared" si="0"/>
        <v>48</v>
      </c>
      <c r="M33" s="105">
        <f t="shared" si="0"/>
        <v>48</v>
      </c>
      <c r="N33" s="105">
        <f t="shared" si="0"/>
        <v>48</v>
      </c>
      <c r="O33" s="105">
        <f t="shared" si="0"/>
        <v>48</v>
      </c>
      <c r="P33" s="105">
        <f t="shared" si="0"/>
        <v>24</v>
      </c>
      <c r="Q33" s="105">
        <f t="shared" si="0"/>
        <v>135</v>
      </c>
      <c r="R33" s="106">
        <f t="shared" si="0"/>
        <v>104</v>
      </c>
      <c r="S33" s="104">
        <f t="shared" si="0"/>
        <v>60</v>
      </c>
      <c r="T33" s="105">
        <f t="shared" si="0"/>
        <v>48</v>
      </c>
      <c r="U33" s="105">
        <f t="shared" si="0"/>
        <v>48</v>
      </c>
      <c r="V33" s="105">
        <f t="shared" si="0"/>
        <v>72</v>
      </c>
      <c r="W33" s="105">
        <f t="shared" si="0"/>
        <v>48</v>
      </c>
      <c r="X33" s="105">
        <f t="shared" si="0"/>
        <v>48</v>
      </c>
      <c r="Y33" s="105">
        <f t="shared" si="0"/>
        <v>48</v>
      </c>
      <c r="Z33" s="105">
        <f t="shared" si="0"/>
        <v>48</v>
      </c>
      <c r="AA33" s="105">
        <f t="shared" si="0"/>
        <v>60</v>
      </c>
      <c r="AB33" s="105">
        <f t="shared" si="0"/>
        <v>156</v>
      </c>
      <c r="AC33" s="106">
        <f t="shared" si="0"/>
        <v>0</v>
      </c>
      <c r="AD33" s="107">
        <f t="shared" si="0"/>
        <v>175</v>
      </c>
      <c r="AE33" s="108">
        <f>SUM(AE6,AE9,AE12,AE15,AE18,AE21,AE28,AE31)</f>
        <v>1530</v>
      </c>
      <c r="AF33"/>
      <c r="AH33" s="261"/>
    </row>
    <row r="34" spans="2:34" ht="9.9499999999999993" customHeight="1" thickBot="1" x14ac:dyDescent="0.35">
      <c r="C34" s="428"/>
      <c r="D34" s="429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34" ht="35.1" customHeight="1" x14ac:dyDescent="0.3">
      <c r="C35" s="430" t="s">
        <v>120</v>
      </c>
      <c r="D35" s="431"/>
      <c r="E35" s="434" t="s">
        <v>121</v>
      </c>
      <c r="F35" s="436" t="s">
        <v>11</v>
      </c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8"/>
      <c r="AF35"/>
    </row>
    <row r="36" spans="2:34" ht="39.950000000000003" customHeight="1" thickBot="1" x14ac:dyDescent="0.35">
      <c r="B36" s="5"/>
      <c r="C36" s="432"/>
      <c r="D36" s="433"/>
      <c r="E36" s="435"/>
      <c r="F36" s="32" t="str">
        <f>F4</f>
        <v>김경학</v>
      </c>
      <c r="G36" s="33" t="str">
        <f t="shared" ref="G36:P36" si="1">G4</f>
        <v>김재홍</v>
      </c>
      <c r="H36" s="33" t="str">
        <f t="shared" si="1"/>
        <v>김재훈</v>
      </c>
      <c r="I36" s="33" t="str">
        <f t="shared" si="1"/>
        <v>김하나</v>
      </c>
      <c r="J36" s="33" t="str">
        <f t="shared" si="1"/>
        <v>박호용</v>
      </c>
      <c r="K36" s="33" t="str">
        <f t="shared" si="1"/>
        <v>백정훈</v>
      </c>
      <c r="L36" s="33" t="str">
        <f t="shared" si="1"/>
        <v>손경락</v>
      </c>
      <c r="M36" s="33" t="str">
        <f t="shared" si="1"/>
        <v>이경희</v>
      </c>
      <c r="N36" s="33" t="str">
        <f t="shared" si="1"/>
        <v>이두용</v>
      </c>
      <c r="O36" s="33" t="str">
        <f t="shared" si="1"/>
        <v>정재훈</v>
      </c>
      <c r="P36" s="33" t="str">
        <f t="shared" si="1"/>
        <v>김정훈</v>
      </c>
      <c r="Q36" s="33" t="str">
        <f>Q4</f>
        <v>윤주선</v>
      </c>
      <c r="R36" s="34" t="str">
        <f>R4</f>
        <v>최진영</v>
      </c>
      <c r="S36" s="35" t="str">
        <f>S4</f>
        <v>김영욱</v>
      </c>
      <c r="T36" s="35" t="str">
        <f t="shared" ref="T36:AC36" si="2">T4</f>
        <v>김진우</v>
      </c>
      <c r="U36" s="35" t="str">
        <f t="shared" si="2"/>
        <v>도형석</v>
      </c>
      <c r="V36" s="35" t="str">
        <f t="shared" si="2"/>
        <v>박선미</v>
      </c>
      <c r="W36" s="35" t="str">
        <f t="shared" si="2"/>
        <v>박재우</v>
      </c>
      <c r="X36" s="35" t="str">
        <f t="shared" si="2"/>
        <v>박찬웅</v>
      </c>
      <c r="Y36" s="35" t="str">
        <f t="shared" si="2"/>
        <v>이은희</v>
      </c>
      <c r="Z36" s="35" t="str">
        <f t="shared" si="2"/>
        <v>이지영</v>
      </c>
      <c r="AA36" s="35" t="str">
        <f t="shared" si="2"/>
        <v>황정원</v>
      </c>
      <c r="AB36" s="35" t="str">
        <f t="shared" si="2"/>
        <v>김문주</v>
      </c>
      <c r="AC36" s="35" t="str">
        <f t="shared" si="2"/>
        <v>안영롱</v>
      </c>
      <c r="AD36" s="30" t="s">
        <v>13</v>
      </c>
      <c r="AE36" s="31" t="s">
        <v>14</v>
      </c>
      <c r="AF36"/>
    </row>
    <row r="37" spans="2:34" s="1" customFormat="1" ht="24.95" customHeight="1" thickTop="1" x14ac:dyDescent="0.3">
      <c r="B37" s="5"/>
      <c r="C37" s="412" t="s">
        <v>80</v>
      </c>
      <c r="D37" s="257" t="s">
        <v>123</v>
      </c>
      <c r="E37" s="229" t="s">
        <v>96</v>
      </c>
      <c r="F37" s="42"/>
      <c r="G37" s="43"/>
      <c r="H37" s="43"/>
      <c r="I37" s="43" t="s">
        <v>57</v>
      </c>
      <c r="J37" s="43" t="s">
        <v>59</v>
      </c>
      <c r="K37" s="43"/>
      <c r="L37" s="43" t="s">
        <v>60</v>
      </c>
      <c r="M37" s="44"/>
      <c r="N37" s="44" t="s">
        <v>58</v>
      </c>
      <c r="O37" s="43" t="s">
        <v>61</v>
      </c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34" s="1" customFormat="1" ht="48" customHeight="1" x14ac:dyDescent="0.3">
      <c r="B38" s="5"/>
      <c r="C38" s="413"/>
      <c r="D38" s="256" t="s">
        <v>124</v>
      </c>
      <c r="E38" s="350" t="s">
        <v>94</v>
      </c>
      <c r="F38" s="48"/>
      <c r="G38" s="49"/>
      <c r="H38" s="49"/>
      <c r="I38" s="49" t="s">
        <v>2</v>
      </c>
      <c r="J38" s="49" t="s">
        <v>6</v>
      </c>
      <c r="K38" s="138"/>
      <c r="L38" s="49" t="s">
        <v>8</v>
      </c>
      <c r="M38" s="50"/>
      <c r="N38" s="50" t="s">
        <v>7</v>
      </c>
      <c r="O38" s="49" t="s">
        <v>3</v>
      </c>
      <c r="P38" s="50"/>
      <c r="Q38" s="49"/>
      <c r="R38" s="139" t="s">
        <v>1</v>
      </c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197</v>
      </c>
    </row>
    <row r="39" spans="2:34" s="1" customFormat="1" ht="30" customHeight="1" thickBot="1" x14ac:dyDescent="0.35">
      <c r="B39" s="5"/>
      <c r="C39" s="414"/>
      <c r="D39" s="38" t="s">
        <v>45</v>
      </c>
      <c r="E39" s="228" t="s">
        <v>95</v>
      </c>
      <c r="F39" s="109"/>
      <c r="G39" s="110"/>
      <c r="H39" s="110"/>
      <c r="I39" s="110">
        <v>24</v>
      </c>
      <c r="J39" s="110">
        <v>24</v>
      </c>
      <c r="K39" s="153"/>
      <c r="L39" s="110">
        <v>24</v>
      </c>
      <c r="M39" s="111"/>
      <c r="N39" s="111">
        <v>24</v>
      </c>
      <c r="O39" s="110">
        <v>24</v>
      </c>
      <c r="P39" s="111"/>
      <c r="Q39" s="110"/>
      <c r="R39" s="154">
        <v>52</v>
      </c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>
        <v>25</v>
      </c>
      <c r="AE39" s="59"/>
    </row>
    <row r="40" spans="2:34" s="1" customFormat="1" ht="24.95" customHeight="1" thickTop="1" x14ac:dyDescent="0.3">
      <c r="B40" s="5"/>
      <c r="C40" s="412" t="s">
        <v>79</v>
      </c>
      <c r="D40" s="257" t="s">
        <v>123</v>
      </c>
      <c r="E40" s="230" t="s">
        <v>97</v>
      </c>
      <c r="F40" s="140"/>
      <c r="G40" s="43"/>
      <c r="H40" s="43"/>
      <c r="I40" s="43" t="s">
        <v>60</v>
      </c>
      <c r="J40" s="43" t="s">
        <v>58</v>
      </c>
      <c r="K40" s="43"/>
      <c r="L40" s="43" t="s">
        <v>59</v>
      </c>
      <c r="M40" s="43"/>
      <c r="N40" s="43" t="s">
        <v>61</v>
      </c>
      <c r="O40" s="43" t="s">
        <v>57</v>
      </c>
      <c r="P40" s="44"/>
      <c r="Q40" s="43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34" s="1" customFormat="1" ht="48" customHeight="1" x14ac:dyDescent="0.3">
      <c r="B41" s="5"/>
      <c r="C41" s="413"/>
      <c r="D41" s="256" t="s">
        <v>124</v>
      </c>
      <c r="E41" s="351" t="s">
        <v>155</v>
      </c>
      <c r="F41" s="48"/>
      <c r="G41" s="49"/>
      <c r="H41" s="68"/>
      <c r="I41" s="49" t="s">
        <v>8</v>
      </c>
      <c r="J41" s="49" t="s">
        <v>7</v>
      </c>
      <c r="K41" s="138"/>
      <c r="L41" s="49" t="s">
        <v>6</v>
      </c>
      <c r="M41" s="49"/>
      <c r="N41" s="49" t="s">
        <v>3</v>
      </c>
      <c r="O41" s="49" t="s">
        <v>2</v>
      </c>
      <c r="P41" s="50"/>
      <c r="Q41" s="49"/>
      <c r="R41" s="139" t="s">
        <v>1</v>
      </c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172</v>
      </c>
    </row>
    <row r="42" spans="2:34" s="1" customFormat="1" ht="30" customHeight="1" thickBot="1" x14ac:dyDescent="0.35">
      <c r="B42" s="5"/>
      <c r="C42" s="414"/>
      <c r="D42" s="38" t="s">
        <v>45</v>
      </c>
      <c r="E42" s="231" t="s">
        <v>98</v>
      </c>
      <c r="F42" s="156"/>
      <c r="G42" s="110"/>
      <c r="H42" s="110"/>
      <c r="I42" s="110">
        <v>24</v>
      </c>
      <c r="J42" s="110">
        <v>24</v>
      </c>
      <c r="K42" s="153"/>
      <c r="L42" s="110">
        <v>24</v>
      </c>
      <c r="M42" s="110"/>
      <c r="N42" s="110">
        <v>24</v>
      </c>
      <c r="O42" s="110">
        <v>24</v>
      </c>
      <c r="P42" s="111"/>
      <c r="Q42" s="110"/>
      <c r="R42" s="154">
        <v>52</v>
      </c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</row>
    <row r="43" spans="2:34" s="1" customFormat="1" ht="24.95" customHeight="1" thickTop="1" x14ac:dyDescent="0.3">
      <c r="B43" s="5"/>
      <c r="C43" s="415" t="s">
        <v>81</v>
      </c>
      <c r="D43" s="257" t="s">
        <v>123</v>
      </c>
      <c r="E43" s="229" t="s">
        <v>99</v>
      </c>
      <c r="F43" s="346" t="s">
        <v>137</v>
      </c>
      <c r="G43" s="43" t="s">
        <v>60</v>
      </c>
      <c r="H43" s="43" t="s">
        <v>66</v>
      </c>
      <c r="I43" s="43"/>
      <c r="J43" s="43"/>
      <c r="K43" s="260" t="s">
        <v>125</v>
      </c>
      <c r="L43" s="43"/>
      <c r="M43" s="260" t="s">
        <v>139</v>
      </c>
      <c r="N43" s="43"/>
      <c r="O43" s="43"/>
      <c r="P43" s="44"/>
      <c r="Q43" s="43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</row>
    <row r="44" spans="2:34" s="1" customFormat="1" ht="48" customHeight="1" x14ac:dyDescent="0.3">
      <c r="B44" s="5"/>
      <c r="C44" s="416"/>
      <c r="D44" s="256" t="s">
        <v>124</v>
      </c>
      <c r="E44" s="350" t="s">
        <v>100</v>
      </c>
      <c r="F44" s="48" t="s">
        <v>53</v>
      </c>
      <c r="G44" s="49" t="s">
        <v>68</v>
      </c>
      <c r="H44" s="49" t="s">
        <v>67</v>
      </c>
      <c r="I44" s="49"/>
      <c r="J44" s="49"/>
      <c r="K44" s="49" t="s">
        <v>51</v>
      </c>
      <c r="L44" s="49"/>
      <c r="M44" s="49" t="s">
        <v>138</v>
      </c>
      <c r="N44" s="49"/>
      <c r="O44" s="94"/>
      <c r="P44" s="142"/>
      <c r="Q44" s="49" t="s">
        <v>1</v>
      </c>
      <c r="R44" s="143"/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SUM(F45:AC45)</f>
        <v>172</v>
      </c>
    </row>
    <row r="45" spans="2:34" s="1" customFormat="1" ht="30" customHeight="1" thickBot="1" x14ac:dyDescent="0.35">
      <c r="B45" s="5"/>
      <c r="C45" s="417"/>
      <c r="D45" s="38" t="s">
        <v>45</v>
      </c>
      <c r="E45" s="228" t="s">
        <v>101</v>
      </c>
      <c r="F45" s="109">
        <v>24</v>
      </c>
      <c r="G45" s="110">
        <v>24</v>
      </c>
      <c r="H45" s="110">
        <v>36</v>
      </c>
      <c r="I45" s="110"/>
      <c r="J45" s="110"/>
      <c r="K45" s="110">
        <v>24</v>
      </c>
      <c r="L45" s="110"/>
      <c r="M45" s="110">
        <v>12</v>
      </c>
      <c r="N45" s="110"/>
      <c r="O45" s="110"/>
      <c r="P45" s="110"/>
      <c r="Q45" s="110">
        <v>52</v>
      </c>
      <c r="R45" s="159"/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>
        <v>25</v>
      </c>
      <c r="AE45" s="59"/>
    </row>
    <row r="46" spans="2:34" s="1" customFormat="1" ht="24.95" customHeight="1" thickTop="1" x14ac:dyDescent="0.3">
      <c r="B46" s="5"/>
      <c r="C46" s="415" t="s">
        <v>88</v>
      </c>
      <c r="D46" s="257" t="s">
        <v>123</v>
      </c>
      <c r="E46" s="230" t="s">
        <v>102</v>
      </c>
      <c r="F46" s="146" t="s">
        <v>61</v>
      </c>
      <c r="G46" s="260" t="s">
        <v>165</v>
      </c>
      <c r="H46" s="43" t="s">
        <v>143</v>
      </c>
      <c r="I46" s="43"/>
      <c r="J46" s="43"/>
      <c r="K46" s="43" t="s">
        <v>164</v>
      </c>
      <c r="L46" s="43"/>
      <c r="M46" s="260" t="s">
        <v>144</v>
      </c>
      <c r="N46" s="43"/>
      <c r="O46" s="43"/>
      <c r="P46" s="44"/>
      <c r="Q46" s="43"/>
      <c r="R46" s="147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</row>
    <row r="47" spans="2:34" s="1" customFormat="1" ht="48" customHeight="1" x14ac:dyDescent="0.3">
      <c r="B47" s="5"/>
      <c r="C47" s="418"/>
      <c r="D47" s="256" t="s">
        <v>124</v>
      </c>
      <c r="E47" s="351" t="s">
        <v>103</v>
      </c>
      <c r="F47" s="48" t="s">
        <v>3</v>
      </c>
      <c r="G47" s="68" t="s">
        <v>136</v>
      </c>
      <c r="H47" s="49" t="s">
        <v>6</v>
      </c>
      <c r="I47" s="49"/>
      <c r="J47" s="49"/>
      <c r="K47" s="49" t="s">
        <v>2</v>
      </c>
      <c r="L47" s="49"/>
      <c r="M47" s="49" t="s">
        <v>70</v>
      </c>
      <c r="N47" s="49"/>
      <c r="O47" s="49"/>
      <c r="P47" s="50"/>
      <c r="Q47" s="49" t="s">
        <v>1</v>
      </c>
      <c r="R47" s="143"/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SUM(F48:AC48)</f>
        <v>151</v>
      </c>
    </row>
    <row r="48" spans="2:34" s="1" customFormat="1" ht="30" customHeight="1" thickBot="1" x14ac:dyDescent="0.35">
      <c r="B48" s="5"/>
      <c r="C48" s="418"/>
      <c r="D48" s="38" t="s">
        <v>45</v>
      </c>
      <c r="E48" s="228" t="s">
        <v>104</v>
      </c>
      <c r="F48" s="161">
        <v>24</v>
      </c>
      <c r="G48" s="113">
        <v>24</v>
      </c>
      <c r="H48" s="113">
        <v>36</v>
      </c>
      <c r="I48" s="113"/>
      <c r="J48" s="113"/>
      <c r="K48" s="113">
        <v>24</v>
      </c>
      <c r="L48" s="113"/>
      <c r="M48" s="113">
        <v>12</v>
      </c>
      <c r="N48" s="113"/>
      <c r="O48" s="113"/>
      <c r="P48" s="162"/>
      <c r="Q48" s="110">
        <v>31</v>
      </c>
      <c r="R48" s="163"/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>
        <v>25</v>
      </c>
      <c r="AE48" s="148"/>
    </row>
    <row r="49" spans="2:34" ht="24.95" customHeight="1" thickTop="1" x14ac:dyDescent="0.3">
      <c r="C49" s="445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</row>
    <row r="50" spans="2:34" ht="45" customHeight="1" x14ac:dyDescent="0.3">
      <c r="C50" s="446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</row>
    <row r="51" spans="2:34" ht="30" customHeight="1" thickBot="1" x14ac:dyDescent="0.35">
      <c r="C51" s="447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</row>
    <row r="52" spans="2:34" s="1" customFormat="1" ht="32.1" customHeight="1" thickTop="1" thickBot="1" x14ac:dyDescent="0.35">
      <c r="B52" s="5"/>
      <c r="C52" s="250"/>
      <c r="D52" s="251"/>
      <c r="E52" s="252" t="s">
        <v>118</v>
      </c>
      <c r="F52" s="149">
        <f t="shared" ref="F52:AC52" si="3">SUM(F39,F42,F45,F48)</f>
        <v>48</v>
      </c>
      <c r="G52" s="150">
        <f t="shared" si="3"/>
        <v>48</v>
      </c>
      <c r="H52" s="150">
        <f t="shared" si="3"/>
        <v>72</v>
      </c>
      <c r="I52" s="150">
        <f t="shared" si="3"/>
        <v>48</v>
      </c>
      <c r="J52" s="150">
        <f t="shared" si="3"/>
        <v>48</v>
      </c>
      <c r="K52" s="150">
        <f t="shared" si="3"/>
        <v>48</v>
      </c>
      <c r="L52" s="150">
        <f t="shared" si="3"/>
        <v>48</v>
      </c>
      <c r="M52" s="150">
        <f t="shared" si="3"/>
        <v>24</v>
      </c>
      <c r="N52" s="150">
        <f t="shared" si="3"/>
        <v>48</v>
      </c>
      <c r="O52" s="150">
        <f t="shared" si="3"/>
        <v>48</v>
      </c>
      <c r="P52" s="150">
        <f t="shared" si="3"/>
        <v>0</v>
      </c>
      <c r="Q52" s="150">
        <f t="shared" si="3"/>
        <v>83</v>
      </c>
      <c r="R52" s="151">
        <f t="shared" si="3"/>
        <v>104</v>
      </c>
      <c r="S52" s="149">
        <f t="shared" si="3"/>
        <v>0</v>
      </c>
      <c r="T52" s="150">
        <f t="shared" si="3"/>
        <v>0</v>
      </c>
      <c r="U52" s="150">
        <f t="shared" si="3"/>
        <v>0</v>
      </c>
      <c r="V52" s="150">
        <f t="shared" si="3"/>
        <v>0</v>
      </c>
      <c r="W52" s="150">
        <f t="shared" si="3"/>
        <v>0</v>
      </c>
      <c r="X52" s="150">
        <f t="shared" si="3"/>
        <v>0</v>
      </c>
      <c r="Y52" s="150">
        <f t="shared" si="3"/>
        <v>0</v>
      </c>
      <c r="Z52" s="150">
        <f t="shared" si="3"/>
        <v>0</v>
      </c>
      <c r="AA52" s="150">
        <f t="shared" si="3"/>
        <v>0</v>
      </c>
      <c r="AB52" s="150">
        <f t="shared" si="3"/>
        <v>0</v>
      </c>
      <c r="AC52" s="151">
        <f t="shared" si="3"/>
        <v>0</v>
      </c>
      <c r="AD52" s="220">
        <f>SUM(AD39)</f>
        <v>25</v>
      </c>
      <c r="AE52" s="152">
        <f>SUM(F52:AD52)</f>
        <v>692</v>
      </c>
    </row>
    <row r="53" spans="2:34" s="1" customFormat="1" ht="35.1" customHeight="1" thickBot="1" x14ac:dyDescent="0.35">
      <c r="B53" s="5"/>
      <c r="C53" s="419" t="s">
        <v>120</v>
      </c>
      <c r="D53" s="420"/>
      <c r="E53" s="253" t="s">
        <v>121</v>
      </c>
      <c r="F53" s="439" t="s">
        <v>10</v>
      </c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1"/>
    </row>
    <row r="54" spans="2:34" s="1" customFormat="1" ht="24.95" customHeight="1" thickTop="1" x14ac:dyDescent="0.3">
      <c r="B54" s="2"/>
      <c r="C54" s="416" t="s">
        <v>83</v>
      </c>
      <c r="D54" s="257" t="s">
        <v>123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2"/>
      <c r="S54" s="42"/>
      <c r="T54" s="71"/>
      <c r="U54" s="71"/>
      <c r="V54" s="71"/>
      <c r="W54" s="71"/>
      <c r="X54" s="71"/>
      <c r="Y54" s="71"/>
      <c r="Z54" s="71"/>
      <c r="AA54" s="72"/>
      <c r="AB54" s="209" t="s">
        <v>18</v>
      </c>
      <c r="AC54" s="169"/>
      <c r="AD54" s="207">
        <v>0.47916666666666669</v>
      </c>
      <c r="AE54" s="170"/>
    </row>
    <row r="55" spans="2:34" ht="48" customHeight="1" x14ac:dyDescent="0.3">
      <c r="C55" s="416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8"/>
      <c r="T55" s="49"/>
      <c r="U55" s="49"/>
      <c r="V55" s="49"/>
      <c r="W55" s="49"/>
      <c r="X55" s="49"/>
      <c r="Y55" s="49"/>
      <c r="Z55" s="49"/>
      <c r="AA55" s="171" t="s">
        <v>20</v>
      </c>
      <c r="AB55" s="172" t="s">
        <v>12</v>
      </c>
      <c r="AC55" s="103"/>
      <c r="AD55" s="222" t="s">
        <v>161</v>
      </c>
      <c r="AE55" s="54">
        <f>SUM(F56:AD56)</f>
        <v>145</v>
      </c>
      <c r="AF55"/>
    </row>
    <row r="56" spans="2:34" ht="30" customHeight="1" thickBot="1" x14ac:dyDescent="0.35">
      <c r="C56" s="416"/>
      <c r="D56" s="38" t="s">
        <v>45</v>
      </c>
      <c r="E56" s="228" t="s">
        <v>113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109"/>
      <c r="T56" s="110"/>
      <c r="U56" s="110"/>
      <c r="V56" s="110"/>
      <c r="W56" s="110"/>
      <c r="X56" s="110"/>
      <c r="Y56" s="110"/>
      <c r="Z56" s="110"/>
      <c r="AA56" s="111"/>
      <c r="AB56" s="110">
        <v>120</v>
      </c>
      <c r="AC56" s="135"/>
      <c r="AD56" s="115">
        <v>25</v>
      </c>
      <c r="AE56" s="59"/>
      <c r="AF56"/>
    </row>
    <row r="57" spans="2:34" ht="24.95" customHeight="1" thickTop="1" x14ac:dyDescent="0.3">
      <c r="C57" s="415" t="s">
        <v>90</v>
      </c>
      <c r="D57" s="257" t="s">
        <v>123</v>
      </c>
      <c r="E57" s="243" t="s">
        <v>114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209" t="s">
        <v>4</v>
      </c>
      <c r="S57" s="146"/>
      <c r="T57" s="43"/>
      <c r="U57" s="43"/>
      <c r="V57" s="43"/>
      <c r="W57" s="43"/>
      <c r="X57" s="44"/>
      <c r="Y57" s="43"/>
      <c r="Z57" s="43"/>
      <c r="AA57" s="44"/>
      <c r="AB57" s="173"/>
      <c r="AC57" s="174"/>
      <c r="AD57" s="175"/>
      <c r="AE57" s="47"/>
      <c r="AF57"/>
    </row>
    <row r="58" spans="2:34" ht="48" customHeight="1" x14ac:dyDescent="0.3">
      <c r="C58" s="416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176"/>
      <c r="Q58" s="176" t="s">
        <v>20</v>
      </c>
      <c r="R58" s="172" t="s">
        <v>12</v>
      </c>
      <c r="S58" s="48"/>
      <c r="T58" s="68"/>
      <c r="U58" s="49"/>
      <c r="V58" s="49"/>
      <c r="W58" s="49"/>
      <c r="X58" s="177"/>
      <c r="Y58" s="49"/>
      <c r="Z58" s="49"/>
      <c r="AA58" s="178"/>
      <c r="AB58" s="179"/>
      <c r="AC58" s="180"/>
      <c r="AD58" s="53"/>
      <c r="AE58" s="76">
        <f>SUM(F59:AD59)</f>
        <v>120</v>
      </c>
      <c r="AF58"/>
    </row>
    <row r="59" spans="2:34" ht="30" customHeight="1" thickBot="1" x14ac:dyDescent="0.35">
      <c r="C59" s="417"/>
      <c r="D59" s="38" t="s">
        <v>45</v>
      </c>
      <c r="E59" s="242" t="s">
        <v>115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113"/>
      <c r="R59" s="113">
        <v>120</v>
      </c>
      <c r="S59" s="161"/>
      <c r="T59" s="113"/>
      <c r="U59" s="113"/>
      <c r="V59" s="110"/>
      <c r="W59" s="113"/>
      <c r="X59" s="114"/>
      <c r="Y59" s="110"/>
      <c r="Z59" s="113"/>
      <c r="AA59" s="114"/>
      <c r="AB59" s="204"/>
      <c r="AC59" s="205"/>
      <c r="AD59" s="206"/>
      <c r="AE59" s="59"/>
      <c r="AF59"/>
    </row>
    <row r="60" spans="2:34" ht="24" customHeight="1" thickTop="1" x14ac:dyDescent="0.3">
      <c r="C60" s="421" t="s">
        <v>91</v>
      </c>
      <c r="D60" s="39">
        <v>1</v>
      </c>
      <c r="E60" s="244" t="s">
        <v>116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</row>
    <row r="61" spans="2:34" ht="24" customHeight="1" x14ac:dyDescent="0.3">
      <c r="C61" s="416"/>
      <c r="D61" s="40">
        <v>2</v>
      </c>
      <c r="E61" s="245" t="s">
        <v>117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</row>
    <row r="62" spans="2:34" ht="24" customHeight="1" x14ac:dyDescent="0.3">
      <c r="C62" s="416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</row>
    <row r="63" spans="2:34" ht="24.95" customHeight="1" thickBot="1" x14ac:dyDescent="0.35">
      <c r="C63" s="422"/>
      <c r="D63" s="38" t="s">
        <v>45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</row>
    <row r="64" spans="2:34" ht="24.95" customHeight="1" thickTop="1" x14ac:dyDescent="0.3">
      <c r="C64" s="423" t="s">
        <v>92</v>
      </c>
      <c r="D64" s="257" t="s">
        <v>123</v>
      </c>
      <c r="E64" s="243" t="s">
        <v>158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3" t="s">
        <v>63</v>
      </c>
      <c r="U64" s="43"/>
      <c r="V64" s="43" t="s">
        <v>61</v>
      </c>
      <c r="W64" s="43" t="s">
        <v>64</v>
      </c>
      <c r="X64" s="44" t="s">
        <v>60</v>
      </c>
      <c r="Y64" s="43"/>
      <c r="Z64" s="43"/>
      <c r="AA64" s="44"/>
      <c r="AB64" s="43"/>
      <c r="AC64" s="174"/>
      <c r="AD64" s="208">
        <v>0.76388888888888884</v>
      </c>
      <c r="AE64" s="224"/>
      <c r="AF64"/>
    </row>
    <row r="65" spans="3:34" ht="48" customHeight="1" x14ac:dyDescent="0.3">
      <c r="C65" s="424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 t="s">
        <v>15</v>
      </c>
      <c r="U65" s="49"/>
      <c r="V65" s="49" t="s">
        <v>16</v>
      </c>
      <c r="W65" s="49" t="s">
        <v>54</v>
      </c>
      <c r="X65" s="50" t="s">
        <v>49</v>
      </c>
      <c r="Y65" s="49"/>
      <c r="Z65" s="49"/>
      <c r="AA65" s="50"/>
      <c r="AB65" s="49" t="s">
        <v>12</v>
      </c>
      <c r="AC65" s="178"/>
      <c r="AD65" s="222" t="s">
        <v>78</v>
      </c>
      <c r="AE65" s="54">
        <f>SUM(F66:AD66)</f>
        <v>197</v>
      </c>
      <c r="AF65"/>
    </row>
    <row r="66" spans="3:34" ht="30" customHeight="1" thickBot="1" x14ac:dyDescent="0.35">
      <c r="C66" s="425"/>
      <c r="D66" s="38" t="s">
        <v>45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09"/>
      <c r="T66" s="110">
        <v>36</v>
      </c>
      <c r="U66" s="110"/>
      <c r="V66" s="110">
        <v>24</v>
      </c>
      <c r="W66" s="110">
        <v>36</v>
      </c>
      <c r="X66" s="111">
        <v>24</v>
      </c>
      <c r="Y66" s="110"/>
      <c r="Z66" s="110"/>
      <c r="AA66" s="111"/>
      <c r="AB66" s="110">
        <v>52</v>
      </c>
      <c r="AC66" s="135"/>
      <c r="AD66" s="122">
        <v>25</v>
      </c>
      <c r="AE66" s="59"/>
      <c r="AF66"/>
    </row>
    <row r="67" spans="3:34" ht="24.95" customHeight="1" thickTop="1" x14ac:dyDescent="0.3">
      <c r="C67" s="424" t="s">
        <v>93</v>
      </c>
      <c r="D67" s="257" t="s">
        <v>123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57</v>
      </c>
      <c r="T67" s="43"/>
      <c r="U67" s="43" t="s">
        <v>61</v>
      </c>
      <c r="V67" s="43"/>
      <c r="W67" s="43"/>
      <c r="X67" s="43"/>
      <c r="Y67" s="44" t="s">
        <v>59</v>
      </c>
      <c r="Z67" s="43" t="s">
        <v>60</v>
      </c>
      <c r="AA67" s="44" t="s">
        <v>58</v>
      </c>
      <c r="AB67" s="43"/>
      <c r="AC67" s="174"/>
      <c r="AD67" s="259"/>
      <c r="AE67" s="224"/>
      <c r="AF67"/>
    </row>
    <row r="68" spans="3:34" ht="48" customHeight="1" x14ac:dyDescent="0.3">
      <c r="C68" s="424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55</v>
      </c>
      <c r="T68" s="49"/>
      <c r="U68" s="49" t="s">
        <v>16</v>
      </c>
      <c r="V68" s="49"/>
      <c r="W68" s="49"/>
      <c r="X68" s="49"/>
      <c r="Y68" s="50" t="s">
        <v>48</v>
      </c>
      <c r="Z68" s="49" t="s">
        <v>19</v>
      </c>
      <c r="AA68" s="50" t="s">
        <v>56</v>
      </c>
      <c r="AB68" s="49" t="s">
        <v>12</v>
      </c>
      <c r="AC68" s="189"/>
      <c r="AD68" s="222" t="s">
        <v>163</v>
      </c>
      <c r="AE68" s="54">
        <f>SUM(F69:AD69)</f>
        <v>197</v>
      </c>
      <c r="AF68"/>
      <c r="AH68" s="261"/>
    </row>
    <row r="69" spans="3:34" ht="30" customHeight="1" thickBot="1" x14ac:dyDescent="0.35">
      <c r="C69" s="424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24</v>
      </c>
      <c r="T69" s="113"/>
      <c r="U69" s="113">
        <v>24</v>
      </c>
      <c r="V69" s="113"/>
      <c r="W69" s="113"/>
      <c r="X69" s="113"/>
      <c r="Y69" s="114">
        <v>24</v>
      </c>
      <c r="Z69" s="110">
        <v>24</v>
      </c>
      <c r="AA69" s="114">
        <v>24</v>
      </c>
      <c r="AB69" s="110">
        <v>52</v>
      </c>
      <c r="AC69" s="205"/>
      <c r="AD69" s="115">
        <v>25</v>
      </c>
      <c r="AE69" s="59"/>
      <c r="AF69"/>
    </row>
    <row r="70" spans="3:34" ht="32.1" customHeight="1" thickTop="1" thickBot="1" x14ac:dyDescent="0.35">
      <c r="C70" s="410"/>
      <c r="D70" s="411"/>
      <c r="E70" s="248" t="s">
        <v>118</v>
      </c>
      <c r="F70" s="190">
        <f>SUM(F56,F59,F66,F69)</f>
        <v>0</v>
      </c>
      <c r="G70" s="191">
        <f t="shared" ref="G70:AC70" si="4">SUM(G56,G59,G66,G69)</f>
        <v>0</v>
      </c>
      <c r="H70" s="191">
        <f t="shared" si="4"/>
        <v>0</v>
      </c>
      <c r="I70" s="191">
        <f t="shared" si="4"/>
        <v>0</v>
      </c>
      <c r="J70" s="191">
        <f t="shared" si="4"/>
        <v>0</v>
      </c>
      <c r="K70" s="191">
        <f t="shared" si="4"/>
        <v>0</v>
      </c>
      <c r="L70" s="191">
        <f t="shared" si="4"/>
        <v>0</v>
      </c>
      <c r="M70" s="191">
        <f t="shared" si="4"/>
        <v>0</v>
      </c>
      <c r="N70" s="191">
        <f t="shared" si="4"/>
        <v>0</v>
      </c>
      <c r="O70" s="191">
        <f t="shared" si="4"/>
        <v>0</v>
      </c>
      <c r="P70" s="191">
        <f t="shared" si="4"/>
        <v>0</v>
      </c>
      <c r="Q70" s="191">
        <f t="shared" si="4"/>
        <v>0</v>
      </c>
      <c r="R70" s="192">
        <f t="shared" si="4"/>
        <v>120</v>
      </c>
      <c r="S70" s="190">
        <f t="shared" si="4"/>
        <v>24</v>
      </c>
      <c r="T70" s="191">
        <f t="shared" si="4"/>
        <v>36</v>
      </c>
      <c r="U70" s="191">
        <f t="shared" si="4"/>
        <v>24</v>
      </c>
      <c r="V70" s="191">
        <f t="shared" si="4"/>
        <v>24</v>
      </c>
      <c r="W70" s="191">
        <f t="shared" si="4"/>
        <v>36</v>
      </c>
      <c r="X70" s="191">
        <f t="shared" si="4"/>
        <v>24</v>
      </c>
      <c r="Y70" s="191">
        <f t="shared" si="4"/>
        <v>24</v>
      </c>
      <c r="Z70" s="191">
        <f t="shared" si="4"/>
        <v>24</v>
      </c>
      <c r="AA70" s="191">
        <f t="shared" si="4"/>
        <v>24</v>
      </c>
      <c r="AB70" s="191">
        <f t="shared" si="4"/>
        <v>224</v>
      </c>
      <c r="AC70" s="193">
        <f t="shared" si="4"/>
        <v>0</v>
      </c>
      <c r="AD70" s="194">
        <f>SUM(AD45,AD48,AD56,AD66,AD69)</f>
        <v>125</v>
      </c>
      <c r="AE70" s="195">
        <f>SUM(AD45,AD48,AE55,AE58,AE65,AE68)</f>
        <v>709</v>
      </c>
      <c r="AF70"/>
    </row>
    <row r="71" spans="3:34" ht="42" customHeight="1" thickTop="1" thickBot="1" x14ac:dyDescent="0.35">
      <c r="C71" s="17"/>
      <c r="D71" s="23"/>
      <c r="E71" s="249" t="s">
        <v>119</v>
      </c>
      <c r="F71" s="196">
        <f t="shared" ref="F71:AE71" si="5">SUM(F33,F52,F70)</f>
        <v>96</v>
      </c>
      <c r="G71" s="197">
        <f t="shared" si="5"/>
        <v>96</v>
      </c>
      <c r="H71" s="197">
        <f t="shared" si="5"/>
        <v>120</v>
      </c>
      <c r="I71" s="197">
        <f t="shared" si="5"/>
        <v>72</v>
      </c>
      <c r="J71" s="197">
        <f t="shared" si="5"/>
        <v>96</v>
      </c>
      <c r="K71" s="197">
        <f t="shared" si="5"/>
        <v>96</v>
      </c>
      <c r="L71" s="197">
        <f t="shared" si="5"/>
        <v>96</v>
      </c>
      <c r="M71" s="197">
        <f t="shared" si="5"/>
        <v>72</v>
      </c>
      <c r="N71" s="197">
        <f t="shared" si="5"/>
        <v>96</v>
      </c>
      <c r="O71" s="197">
        <f t="shared" si="5"/>
        <v>96</v>
      </c>
      <c r="P71" s="197">
        <f t="shared" si="5"/>
        <v>24</v>
      </c>
      <c r="Q71" s="197">
        <f t="shared" si="5"/>
        <v>218</v>
      </c>
      <c r="R71" s="198">
        <f t="shared" si="5"/>
        <v>328</v>
      </c>
      <c r="S71" s="196">
        <f t="shared" si="5"/>
        <v>84</v>
      </c>
      <c r="T71" s="197">
        <f t="shared" si="5"/>
        <v>84</v>
      </c>
      <c r="U71" s="197">
        <f t="shared" si="5"/>
        <v>72</v>
      </c>
      <c r="V71" s="197">
        <f t="shared" si="5"/>
        <v>96</v>
      </c>
      <c r="W71" s="197">
        <f t="shared" si="5"/>
        <v>84</v>
      </c>
      <c r="X71" s="197">
        <f t="shared" si="5"/>
        <v>72</v>
      </c>
      <c r="Y71" s="197">
        <f t="shared" si="5"/>
        <v>72</v>
      </c>
      <c r="Z71" s="197">
        <f t="shared" si="5"/>
        <v>72</v>
      </c>
      <c r="AA71" s="197">
        <f t="shared" si="5"/>
        <v>84</v>
      </c>
      <c r="AB71" s="197">
        <f t="shared" si="5"/>
        <v>380</v>
      </c>
      <c r="AC71" s="199">
        <f t="shared" si="5"/>
        <v>0</v>
      </c>
      <c r="AD71" s="200">
        <f t="shared" si="5"/>
        <v>325</v>
      </c>
      <c r="AE71" s="201">
        <f t="shared" si="5"/>
        <v>2931</v>
      </c>
      <c r="AF71"/>
    </row>
    <row r="72" spans="3:34" ht="12" customHeight="1" x14ac:dyDescent="0.3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4" spans="3:34" ht="24.95" customHeight="1" x14ac:dyDescent="0.3">
      <c r="D74" s="393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396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34" ht="24.95" customHeight="1" x14ac:dyDescent="0.3">
      <c r="D75" s="394"/>
      <c r="E75" s="397">
        <f>SUM(F76,M75:O76)</f>
        <v>53</v>
      </c>
      <c r="F75" s="275">
        <f>COUNTIF($F$5:$AC$32,F74)</f>
        <v>8</v>
      </c>
      <c r="G75" s="276">
        <f t="shared" ref="G75:L75" si="6">COUNTIF($F$5:$AC$32,G74)</f>
        <v>0</v>
      </c>
      <c r="H75" s="276">
        <f t="shared" si="6"/>
        <v>0</v>
      </c>
      <c r="I75" s="276">
        <f t="shared" si="6"/>
        <v>7</v>
      </c>
      <c r="J75" s="276">
        <f t="shared" si="6"/>
        <v>8</v>
      </c>
      <c r="K75" s="276">
        <f t="shared" si="6"/>
        <v>7</v>
      </c>
      <c r="L75" s="317">
        <f t="shared" si="6"/>
        <v>8</v>
      </c>
      <c r="M75" s="399">
        <f>COUNTIF($F$5:$AC$32,M74)</f>
        <v>8</v>
      </c>
      <c r="N75" s="399">
        <v>6</v>
      </c>
      <c r="O75" s="403">
        <v>1</v>
      </c>
      <c r="P75" s="405"/>
      <c r="Q75" s="394"/>
      <c r="R75" s="389">
        <f>SUM(S76,Z75:AB76)</f>
        <v>25</v>
      </c>
      <c r="S75" s="275">
        <f>COUNTIF($F$37:$AC$51,S74)</f>
        <v>4</v>
      </c>
      <c r="T75" s="276">
        <f t="shared" ref="T75:Y75" si="7">COUNTIF($F$37:$AC$51,T74)</f>
        <v>1</v>
      </c>
      <c r="U75" s="276">
        <f t="shared" si="7"/>
        <v>1</v>
      </c>
      <c r="V75" s="276">
        <f t="shared" si="7"/>
        <v>3</v>
      </c>
      <c r="W75" s="276">
        <f t="shared" si="7"/>
        <v>4</v>
      </c>
      <c r="X75" s="276">
        <f t="shared" si="7"/>
        <v>3</v>
      </c>
      <c r="Y75" s="277">
        <f t="shared" si="7"/>
        <v>4</v>
      </c>
      <c r="Z75" s="391">
        <f>COUNTIF($F$37:$AC$51,Z74)</f>
        <v>4</v>
      </c>
      <c r="AA75" s="391">
        <v>1</v>
      </c>
    </row>
    <row r="76" spans="3:34" ht="24.95" customHeight="1" thickBot="1" x14ac:dyDescent="0.35">
      <c r="D76" s="394"/>
      <c r="E76" s="398"/>
      <c r="F76" s="401">
        <f>SUM(F75:L75)</f>
        <v>38</v>
      </c>
      <c r="G76" s="387"/>
      <c r="H76" s="387"/>
      <c r="I76" s="387"/>
      <c r="J76" s="387"/>
      <c r="K76" s="387"/>
      <c r="L76" s="388"/>
      <c r="M76" s="400"/>
      <c r="N76" s="400"/>
      <c r="O76" s="404"/>
      <c r="P76" s="406"/>
      <c r="Q76" s="394"/>
      <c r="R76" s="390"/>
      <c r="S76" s="401">
        <f>SUM(S75:Y75)</f>
        <v>20</v>
      </c>
      <c r="T76" s="387"/>
      <c r="U76" s="387"/>
      <c r="V76" s="387"/>
      <c r="W76" s="387"/>
      <c r="X76" s="387"/>
      <c r="Y76" s="402"/>
      <c r="Z76" s="392"/>
      <c r="AA76" s="392"/>
    </row>
    <row r="77" spans="3:34" ht="24.95" customHeight="1" thickTop="1" x14ac:dyDescent="0.3">
      <c r="D77" s="394"/>
      <c r="E77" s="278" t="s">
        <v>80</v>
      </c>
      <c r="F77" s="318">
        <f>IFERROR(HLOOKUP(F74,$F$6:$AC$7,2,),"")</f>
        <v>24</v>
      </c>
      <c r="G77" s="319" t="str">
        <f t="shared" ref="G77:M77" si="8">IFERROR(HLOOKUP(G74,$F$6:$AC$7,2,),"")</f>
        <v/>
      </c>
      <c r="H77" s="319" t="str">
        <f t="shared" si="8"/>
        <v/>
      </c>
      <c r="I77" s="319">
        <f t="shared" si="8"/>
        <v>24</v>
      </c>
      <c r="J77" s="319">
        <f t="shared" si="8"/>
        <v>24</v>
      </c>
      <c r="K77" s="319">
        <f t="shared" si="8"/>
        <v>24</v>
      </c>
      <c r="L77" s="320">
        <f t="shared" si="8"/>
        <v>24</v>
      </c>
      <c r="M77" s="279">
        <f t="shared" si="8"/>
        <v>52</v>
      </c>
      <c r="N77" s="278">
        <f>AD7</f>
        <v>25</v>
      </c>
      <c r="O77" s="280" t="str">
        <f t="shared" ref="O77" si="9">IFERROR(HLOOKUP(O74,$E$6:$AB$7,2,),"")</f>
        <v/>
      </c>
      <c r="P77" s="281"/>
      <c r="Q77" s="394"/>
      <c r="R77" s="280" t="s">
        <v>80</v>
      </c>
      <c r="S77" s="282">
        <f>IFERROR(HLOOKUP(S74,$F$38:$AC$39,2,),"")</f>
        <v>24</v>
      </c>
      <c r="T77" s="283" t="str">
        <f t="shared" ref="T77:Y77" si="10">IFERROR(HLOOKUP(T74,$F$38:$AC$39,2,),"")</f>
        <v/>
      </c>
      <c r="U77" s="283" t="str">
        <f t="shared" si="10"/>
        <v/>
      </c>
      <c r="V77" s="283">
        <f t="shared" si="10"/>
        <v>24</v>
      </c>
      <c r="W77" s="283">
        <f t="shared" si="10"/>
        <v>24</v>
      </c>
      <c r="X77" s="283">
        <f t="shared" si="10"/>
        <v>24</v>
      </c>
      <c r="Y77" s="284">
        <f t="shared" si="10"/>
        <v>24</v>
      </c>
      <c r="Z77" s="282">
        <f>IFERROR(HLOOKUP(Z74,$F$38:$AC$39,2,),"")</f>
        <v>52</v>
      </c>
      <c r="AA77" s="285">
        <f>AD39</f>
        <v>25</v>
      </c>
    </row>
    <row r="78" spans="3:34" ht="24.95" customHeight="1" x14ac:dyDescent="0.3">
      <c r="D78" s="394"/>
      <c r="E78" s="286" t="s">
        <v>79</v>
      </c>
      <c r="F78" s="324">
        <f>IFERROR(HLOOKUP(F74,$F$9:$AC$10,2,),"")</f>
        <v>24</v>
      </c>
      <c r="G78" s="288" t="str">
        <f t="shared" ref="G78:M78" si="11">IFERROR(HLOOKUP(G74,$F$9:$AC$10,2,),"")</f>
        <v/>
      </c>
      <c r="H78" s="288" t="str">
        <f t="shared" si="11"/>
        <v/>
      </c>
      <c r="I78" s="288">
        <f t="shared" si="11"/>
        <v>24</v>
      </c>
      <c r="J78" s="288">
        <f t="shared" si="11"/>
        <v>24</v>
      </c>
      <c r="K78" s="325">
        <f t="shared" si="11"/>
        <v>24</v>
      </c>
      <c r="L78" s="289">
        <f t="shared" si="11"/>
        <v>24</v>
      </c>
      <c r="M78" s="287">
        <f t="shared" si="11"/>
        <v>52</v>
      </c>
      <c r="N78" s="290">
        <f>AD10</f>
        <v>25</v>
      </c>
      <c r="O78" s="290" t="str">
        <f t="shared" ref="O78" si="12">IFERROR(HLOOKUP(O74,$E$9:$AB$10,2,),"")</f>
        <v/>
      </c>
      <c r="P78" s="281"/>
      <c r="Q78" s="394"/>
      <c r="R78" s="286" t="s">
        <v>79</v>
      </c>
      <c r="S78" s="329">
        <f>IFERROR(HLOOKUP(S74,$F$41:$AC$42,2,),"")</f>
        <v>24</v>
      </c>
      <c r="T78" s="292" t="str">
        <f t="shared" ref="T78:Z78" si="13">IFERROR(HLOOKUP(T74,$F$41:$AC$42,2,),"")</f>
        <v/>
      </c>
      <c r="U78" s="292" t="str">
        <f t="shared" si="13"/>
        <v/>
      </c>
      <c r="V78" s="292">
        <f t="shared" si="13"/>
        <v>24</v>
      </c>
      <c r="W78" s="292">
        <f t="shared" si="13"/>
        <v>24</v>
      </c>
      <c r="X78" s="330">
        <f t="shared" si="13"/>
        <v>24</v>
      </c>
      <c r="Y78" s="293">
        <f t="shared" si="13"/>
        <v>24</v>
      </c>
      <c r="Z78" s="291">
        <f t="shared" si="13"/>
        <v>52</v>
      </c>
      <c r="AA78" s="294">
        <f>AD42</f>
        <v>0</v>
      </c>
    </row>
    <row r="79" spans="3:34" ht="24.95" customHeight="1" x14ac:dyDescent="0.3">
      <c r="D79" s="394"/>
      <c r="E79" s="295" t="s">
        <v>130</v>
      </c>
      <c r="F79" s="324">
        <f>IFERROR(HLOOKUP(F74,$F$12:$AC$13,2,),"")</f>
        <v>24</v>
      </c>
      <c r="G79" s="288" t="str">
        <f t="shared" ref="G79:M79" si="14">IFERROR(HLOOKUP(G74,$F$12:$AC$13,2,),"")</f>
        <v/>
      </c>
      <c r="H79" s="288" t="str">
        <f t="shared" si="14"/>
        <v/>
      </c>
      <c r="I79" s="288">
        <f t="shared" si="14"/>
        <v>24</v>
      </c>
      <c r="J79" s="288">
        <f t="shared" si="14"/>
        <v>24</v>
      </c>
      <c r="K79" s="325">
        <f t="shared" si="14"/>
        <v>24</v>
      </c>
      <c r="L79" s="289">
        <f t="shared" si="14"/>
        <v>24</v>
      </c>
      <c r="M79" s="287">
        <f t="shared" si="14"/>
        <v>52</v>
      </c>
      <c r="N79" s="290">
        <f>AD13</f>
        <v>25</v>
      </c>
      <c r="O79" s="290" t="str">
        <f t="shared" ref="O79" si="15">IFERROR(HLOOKUP(O74,$E$12:$AB$13,2,),"")</f>
        <v/>
      </c>
      <c r="P79" s="281"/>
      <c r="Q79" s="394"/>
      <c r="R79" s="295" t="s">
        <v>130</v>
      </c>
      <c r="S79" s="329">
        <f>IFERROR(HLOOKUP(S74,$F$44:$AC$45,2,),"")</f>
        <v>24</v>
      </c>
      <c r="T79" s="292">
        <f t="shared" ref="T79:Z79" si="16">IFERROR(HLOOKUP(T74,$F$44:$AC$45,2,),"")</f>
        <v>24</v>
      </c>
      <c r="U79" s="292">
        <f t="shared" si="16"/>
        <v>24</v>
      </c>
      <c r="V79" s="292" t="str">
        <f t="shared" si="16"/>
        <v/>
      </c>
      <c r="W79" s="292">
        <f t="shared" si="16"/>
        <v>12</v>
      </c>
      <c r="X79" s="330" t="str">
        <f t="shared" si="16"/>
        <v/>
      </c>
      <c r="Y79" s="293">
        <f t="shared" si="16"/>
        <v>36</v>
      </c>
      <c r="Z79" s="291">
        <f t="shared" si="16"/>
        <v>52</v>
      </c>
      <c r="AA79" s="294" t="str">
        <f t="shared" ref="AA79" si="17">IFERROR(HLOOKUP(AA74,$E$44:$AA$45,2,),"")</f>
        <v/>
      </c>
    </row>
    <row r="80" spans="3:34" ht="24.95" customHeight="1" thickBot="1" x14ac:dyDescent="0.35">
      <c r="D80" s="394"/>
      <c r="E80" s="286" t="s">
        <v>131</v>
      </c>
      <c r="F80" s="324">
        <f>IFERROR(HLOOKUP(F74,$F$15:$AC$16,2,),"")</f>
        <v>24</v>
      </c>
      <c r="G80" s="288" t="str">
        <f t="shared" ref="G80:M80" si="18">IFERROR(HLOOKUP(G74,$F$15:$AC$16,2,),"")</f>
        <v/>
      </c>
      <c r="H80" s="288" t="str">
        <f t="shared" si="18"/>
        <v/>
      </c>
      <c r="I80" s="288">
        <f t="shared" si="18"/>
        <v>24</v>
      </c>
      <c r="J80" s="288">
        <f t="shared" si="18"/>
        <v>24</v>
      </c>
      <c r="K80" s="325">
        <f t="shared" si="18"/>
        <v>24</v>
      </c>
      <c r="L80" s="289">
        <f t="shared" si="18"/>
        <v>24</v>
      </c>
      <c r="M80" s="287">
        <f t="shared" si="18"/>
        <v>31</v>
      </c>
      <c r="N80" s="290" t="str">
        <f t="shared" ref="N80" si="19">IFERROR(HLOOKUP(N74,$E$15:$AB$16,2,),"")</f>
        <v/>
      </c>
      <c r="O80" s="290">
        <f>AD16</f>
        <v>25</v>
      </c>
      <c r="P80" s="281"/>
      <c r="Q80" s="342">
        <f>SUM(S81:Y81)</f>
        <v>480</v>
      </c>
      <c r="R80" s="296" t="s">
        <v>131</v>
      </c>
      <c r="S80" s="326">
        <f>IFERROR(HLOOKUP(S74,$F$47:$AC$48,2,),"")</f>
        <v>24</v>
      </c>
      <c r="T80" s="327" t="str">
        <f t="shared" ref="T80:Z80" si="20">IFERROR(HLOOKUP(T74,$F$47:$AC$48,2,),"")</f>
        <v/>
      </c>
      <c r="U80" s="327" t="str">
        <f t="shared" si="20"/>
        <v/>
      </c>
      <c r="V80" s="327">
        <f t="shared" si="20"/>
        <v>12</v>
      </c>
      <c r="W80" s="327">
        <f t="shared" si="20"/>
        <v>36</v>
      </c>
      <c r="X80" s="327">
        <f t="shared" si="20"/>
        <v>24</v>
      </c>
      <c r="Y80" s="328">
        <f t="shared" si="20"/>
        <v>24</v>
      </c>
      <c r="Z80" s="297">
        <f t="shared" si="20"/>
        <v>31</v>
      </c>
      <c r="AA80" s="298" t="str">
        <f t="shared" ref="AA80" si="21">IFERROR(HLOOKUP(AA74,$E$47:$AA$48,2,),"")</f>
        <v/>
      </c>
    </row>
    <row r="81" spans="4:28" ht="24.95" customHeight="1" thickTop="1" x14ac:dyDescent="0.3">
      <c r="D81" s="394"/>
      <c r="E81" s="295" t="s">
        <v>132</v>
      </c>
      <c r="F81" s="324">
        <f>IFERROR(HLOOKUP(F74,$F$18:$AC$19,2,),"")</f>
        <v>24</v>
      </c>
      <c r="G81" s="288" t="str">
        <f t="shared" ref="G81:M81" si="22">IFERROR(HLOOKUP(G74,$F$18:$AC$19,2,),"")</f>
        <v/>
      </c>
      <c r="H81" s="288" t="str">
        <f t="shared" si="22"/>
        <v/>
      </c>
      <c r="I81" s="288">
        <f t="shared" si="22"/>
        <v>24</v>
      </c>
      <c r="J81" s="288">
        <f t="shared" si="22"/>
        <v>36</v>
      </c>
      <c r="K81" s="325" t="str">
        <f t="shared" si="22"/>
        <v/>
      </c>
      <c r="L81" s="289">
        <f t="shared" si="22"/>
        <v>36</v>
      </c>
      <c r="M81" s="287">
        <f t="shared" si="22"/>
        <v>52</v>
      </c>
      <c r="N81" s="290">
        <f>AD19</f>
        <v>25</v>
      </c>
      <c r="O81" s="290" t="str">
        <f t="shared" ref="O81" si="23">IFERROR(HLOOKUP(O74,$E$18:$AB$19,2,),"")</f>
        <v/>
      </c>
      <c r="P81" s="281"/>
      <c r="Q81" s="341">
        <f>SUM(Q80,Z81:AA81)</f>
        <v>692</v>
      </c>
      <c r="R81" s="299" t="s">
        <v>133</v>
      </c>
      <c r="S81" s="300">
        <f>SUM(S77:S80)</f>
        <v>96</v>
      </c>
      <c r="T81" s="301">
        <f t="shared" ref="T81:AA81" si="24">SUM(T77:T80)</f>
        <v>24</v>
      </c>
      <c r="U81" s="301">
        <f t="shared" si="24"/>
        <v>24</v>
      </c>
      <c r="V81" s="301">
        <f t="shared" si="24"/>
        <v>60</v>
      </c>
      <c r="W81" s="301">
        <f t="shared" si="24"/>
        <v>96</v>
      </c>
      <c r="X81" s="301">
        <f t="shared" si="24"/>
        <v>72</v>
      </c>
      <c r="Y81" s="302">
        <f t="shared" si="24"/>
        <v>108</v>
      </c>
      <c r="Z81" s="299">
        <f t="shared" si="24"/>
        <v>187</v>
      </c>
      <c r="AA81" s="299">
        <f t="shared" si="24"/>
        <v>25</v>
      </c>
    </row>
    <row r="82" spans="4:28" ht="24.95" customHeight="1" x14ac:dyDescent="0.3">
      <c r="D82" s="394"/>
      <c r="E82" s="286" t="s">
        <v>134</v>
      </c>
      <c r="F82" s="324">
        <f>IFERROR(HLOOKUP(F74,$F$21:$AC$22,2,),"")</f>
        <v>24</v>
      </c>
      <c r="G82" s="288" t="str">
        <f t="shared" ref="G82:M82" si="25">IFERROR(HLOOKUP(G74,$F$21:$AC$22,2,),"")</f>
        <v/>
      </c>
      <c r="H82" s="288" t="str">
        <f t="shared" si="25"/>
        <v/>
      </c>
      <c r="I82" s="288">
        <f t="shared" si="25"/>
        <v>24</v>
      </c>
      <c r="J82" s="288">
        <f t="shared" si="25"/>
        <v>24</v>
      </c>
      <c r="K82" s="325">
        <f t="shared" si="25"/>
        <v>24</v>
      </c>
      <c r="L82" s="289">
        <f t="shared" si="25"/>
        <v>24</v>
      </c>
      <c r="M82" s="287">
        <f t="shared" si="25"/>
        <v>52</v>
      </c>
      <c r="N82" s="290" t="str">
        <f t="shared" ref="N82:O82" si="26">IFERROR(HLOOKUP(N74,$E$21:$AB$22,2,),"")</f>
        <v/>
      </c>
      <c r="O82" s="290" t="str">
        <f t="shared" si="26"/>
        <v/>
      </c>
      <c r="P82" s="281"/>
      <c r="Q82" s="393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28" ht="24.95" customHeight="1" x14ac:dyDescent="0.3">
      <c r="D83" s="395"/>
      <c r="E83" s="286" t="s">
        <v>86</v>
      </c>
      <c r="F83" s="324">
        <f>IFERROR(HLOOKUP(F74,$F$28:$AC$29,2,),"")</f>
        <v>24</v>
      </c>
      <c r="G83" s="288" t="str">
        <f t="shared" ref="G83:M83" si="27">IFERROR(HLOOKUP(G74,$F$28:$AC$29,2,),"")</f>
        <v/>
      </c>
      <c r="H83" s="288" t="str">
        <f t="shared" si="27"/>
        <v/>
      </c>
      <c r="I83" s="288" t="str">
        <f t="shared" si="27"/>
        <v/>
      </c>
      <c r="J83" s="288">
        <f t="shared" si="27"/>
        <v>24</v>
      </c>
      <c r="K83" s="325">
        <f t="shared" si="27"/>
        <v>36</v>
      </c>
      <c r="L83" s="289">
        <f t="shared" si="27"/>
        <v>36</v>
      </c>
      <c r="M83" s="287">
        <f t="shared" si="27"/>
        <v>52</v>
      </c>
      <c r="N83" s="290">
        <f>AD29</f>
        <v>25</v>
      </c>
      <c r="O83" s="290" t="str">
        <f t="shared" ref="O83" si="28">IFERROR(HLOOKUP(O74,$E$28:$AB$29,2,),"")</f>
        <v/>
      </c>
      <c r="P83" s="281"/>
      <c r="Q83" s="394"/>
      <c r="R83" s="397">
        <f>SUM(S84,Z83,AB83)</f>
        <v>18</v>
      </c>
      <c r="S83" s="332">
        <f>COUNTIF($F$54:$AC$69,S82)</f>
        <v>2</v>
      </c>
      <c r="T83" s="276">
        <f t="shared" ref="T83:Y83" si="29">COUNTIF($F$54:$AC$69,T82)</f>
        <v>0</v>
      </c>
      <c r="U83" s="276">
        <f t="shared" si="29"/>
        <v>0</v>
      </c>
      <c r="V83" s="276">
        <f t="shared" si="29"/>
        <v>2</v>
      </c>
      <c r="W83" s="276">
        <f t="shared" si="29"/>
        <v>2</v>
      </c>
      <c r="X83" s="276">
        <f t="shared" si="29"/>
        <v>1</v>
      </c>
      <c r="Y83" s="317">
        <f t="shared" si="29"/>
        <v>2</v>
      </c>
      <c r="Z83" s="399">
        <f>COUNTIF($F$54:$AC$69,Z82)</f>
        <v>4</v>
      </c>
      <c r="AA83" s="337">
        <v>2</v>
      </c>
      <c r="AB83" s="385">
        <f>SUM(AA83:AA84)</f>
        <v>5</v>
      </c>
    </row>
    <row r="84" spans="4:28" ht="24.95" customHeight="1" thickBot="1" x14ac:dyDescent="0.35">
      <c r="D84" s="340">
        <f>SUM(F85:L85)</f>
        <v>960</v>
      </c>
      <c r="E84" s="296" t="s">
        <v>87</v>
      </c>
      <c r="F84" s="321">
        <f>IFERROR(HLOOKUP(F74,$F$31:$AC$32,2,),"")</f>
        <v>24</v>
      </c>
      <c r="G84" s="322" t="str">
        <f t="shared" ref="G84:M84" si="30">IFERROR(HLOOKUP(G74,$F$31:$AC$32,2,),"")</f>
        <v/>
      </c>
      <c r="H84" s="322" t="str">
        <f t="shared" si="30"/>
        <v/>
      </c>
      <c r="I84" s="322">
        <f t="shared" si="30"/>
        <v>24</v>
      </c>
      <c r="J84" s="322">
        <f t="shared" si="30"/>
        <v>24</v>
      </c>
      <c r="K84" s="322">
        <f t="shared" si="30"/>
        <v>24</v>
      </c>
      <c r="L84" s="323">
        <f t="shared" si="30"/>
        <v>24</v>
      </c>
      <c r="M84" s="303">
        <f t="shared" si="30"/>
        <v>52</v>
      </c>
      <c r="N84" s="305">
        <f>AD32</f>
        <v>25</v>
      </c>
      <c r="O84" s="304" t="str">
        <f t="shared" ref="O84" si="31">IFERROR(HLOOKUP(O74,$E$31:$AB$32,2,),"")</f>
        <v/>
      </c>
      <c r="P84" s="281"/>
      <c r="Q84" s="394"/>
      <c r="R84" s="398"/>
      <c r="S84" s="386">
        <f>SUM(S83:Y83)</f>
        <v>9</v>
      </c>
      <c r="T84" s="387"/>
      <c r="U84" s="387"/>
      <c r="V84" s="387"/>
      <c r="W84" s="387"/>
      <c r="X84" s="387"/>
      <c r="Y84" s="388"/>
      <c r="Z84" s="400"/>
      <c r="AA84" s="338">
        <v>3</v>
      </c>
      <c r="AB84" s="385"/>
    </row>
    <row r="85" spans="4:28" ht="24.95" customHeight="1" thickTop="1" x14ac:dyDescent="0.3">
      <c r="D85" s="341">
        <f>SUM(D84,M85:O85)</f>
        <v>1530</v>
      </c>
      <c r="E85" s="306" t="s">
        <v>133</v>
      </c>
      <c r="F85" s="300">
        <f>SUM(F77:F84)</f>
        <v>192</v>
      </c>
      <c r="G85" s="301">
        <f t="shared" ref="G85:O85" si="32">SUM(G77:G84)</f>
        <v>0</v>
      </c>
      <c r="H85" s="301">
        <f t="shared" si="32"/>
        <v>0</v>
      </c>
      <c r="I85" s="301">
        <f t="shared" si="32"/>
        <v>168</v>
      </c>
      <c r="J85" s="301">
        <f t="shared" si="32"/>
        <v>204</v>
      </c>
      <c r="K85" s="301">
        <f t="shared" si="32"/>
        <v>180</v>
      </c>
      <c r="L85" s="302">
        <f t="shared" si="32"/>
        <v>216</v>
      </c>
      <c r="M85" s="307">
        <f t="shared" si="32"/>
        <v>395</v>
      </c>
      <c r="N85" s="299">
        <f t="shared" si="32"/>
        <v>150</v>
      </c>
      <c r="O85" s="308">
        <f t="shared" si="32"/>
        <v>25</v>
      </c>
      <c r="P85" s="309"/>
      <c r="Q85" s="394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25</v>
      </c>
    </row>
    <row r="86" spans="4:28" ht="24.95" customHeight="1" x14ac:dyDescent="0.3">
      <c r="Q86" s="394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25</v>
      </c>
    </row>
    <row r="87" spans="4:28" ht="24.95" customHeight="1" x14ac:dyDescent="0.3">
      <c r="E87" s="345">
        <f>SUM(F87:O87)</f>
        <v>2931</v>
      </c>
      <c r="F87" s="344">
        <f>SUM(D84,Q80,Q90)</f>
        <v>1680</v>
      </c>
      <c r="M87" s="344">
        <f>SUM(M85,Z81,Z91)</f>
        <v>926</v>
      </c>
      <c r="N87" s="344">
        <f>SUM(N85,AA81,AA91)</f>
        <v>300</v>
      </c>
      <c r="O87" s="344">
        <f>SUM(O85)</f>
        <v>25</v>
      </c>
      <c r="Q87" s="394"/>
      <c r="R87" s="295" t="s">
        <v>132</v>
      </c>
      <c r="S87" s="291" t="str">
        <f>IFERROR(HLOOKUP(S82,$F$55:$AC$56,2,),"")</f>
        <v/>
      </c>
      <c r="T87" s="292" t="str">
        <f t="shared" ref="T87:Z87" si="33">IFERROR(HLOOKUP(T82,$F$55:$AC$56,2,),"")</f>
        <v/>
      </c>
      <c r="U87" s="292" t="str">
        <f t="shared" si="33"/>
        <v/>
      </c>
      <c r="V87" s="292" t="str">
        <f t="shared" si="33"/>
        <v/>
      </c>
      <c r="W87" s="292" t="str">
        <f t="shared" si="33"/>
        <v/>
      </c>
      <c r="X87" s="292" t="str">
        <f t="shared" si="33"/>
        <v/>
      </c>
      <c r="Y87" s="293" t="str">
        <f t="shared" si="33"/>
        <v/>
      </c>
      <c r="Z87" s="291">
        <f t="shared" si="33"/>
        <v>120</v>
      </c>
      <c r="AA87" s="294">
        <f>AD56</f>
        <v>25</v>
      </c>
    </row>
    <row r="88" spans="4:28" ht="24.95" customHeight="1" x14ac:dyDescent="0.3">
      <c r="Q88" s="394"/>
      <c r="R88" s="286" t="s">
        <v>134</v>
      </c>
      <c r="S88" s="329" t="str">
        <f>IFERROR(HLOOKUP(S82,$F$58:$AC$59,2,),"")</f>
        <v/>
      </c>
      <c r="T88" s="292" t="str">
        <f t="shared" ref="T88:Z88" si="34">IFERROR(HLOOKUP(T82,$F$58:$AC$59,2,),"")</f>
        <v/>
      </c>
      <c r="U88" s="292" t="str">
        <f t="shared" si="34"/>
        <v/>
      </c>
      <c r="V88" s="292" t="str">
        <f t="shared" si="34"/>
        <v/>
      </c>
      <c r="W88" s="292" t="str">
        <f t="shared" si="34"/>
        <v/>
      </c>
      <c r="X88" s="330" t="str">
        <f t="shared" si="34"/>
        <v/>
      </c>
      <c r="Y88" s="293" t="str">
        <f t="shared" si="34"/>
        <v/>
      </c>
      <c r="Z88" s="291">
        <f t="shared" si="34"/>
        <v>120</v>
      </c>
      <c r="AA88" s="294" t="str">
        <f t="shared" ref="AA88" si="35">IFERROR(HLOOKUP(AA82,$E$55:$AB$56,2,),"")</f>
        <v/>
      </c>
    </row>
    <row r="89" spans="4:28" ht="24.95" customHeight="1" x14ac:dyDescent="0.3">
      <c r="Q89" s="394"/>
      <c r="R89" s="286" t="s">
        <v>86</v>
      </c>
      <c r="S89" s="329">
        <f>IFERROR(HLOOKUP(S74,$F$65:$AC$66,2,),"")</f>
        <v>24</v>
      </c>
      <c r="T89" s="292" t="str">
        <f t="shared" ref="T89:Z89" si="36">IFERROR(HLOOKUP(T74,$F$65:$AC$66,2,),"")</f>
        <v/>
      </c>
      <c r="U89" s="292" t="str">
        <f t="shared" si="36"/>
        <v/>
      </c>
      <c r="V89" s="292">
        <f t="shared" si="36"/>
        <v>24</v>
      </c>
      <c r="W89" s="292">
        <f t="shared" si="36"/>
        <v>36</v>
      </c>
      <c r="X89" s="330" t="str">
        <f t="shared" si="36"/>
        <v/>
      </c>
      <c r="Y89" s="293">
        <f t="shared" si="36"/>
        <v>36</v>
      </c>
      <c r="Z89" s="291">
        <f t="shared" si="36"/>
        <v>52</v>
      </c>
      <c r="AA89" s="294">
        <f>AD66</f>
        <v>25</v>
      </c>
    </row>
    <row r="90" spans="4:28" ht="24.95" customHeight="1" thickBot="1" x14ac:dyDescent="0.35">
      <c r="Q90" s="342">
        <f>SUM(S91:Y91)</f>
        <v>240</v>
      </c>
      <c r="R90" s="296" t="s">
        <v>87</v>
      </c>
      <c r="S90" s="321">
        <f>IFERROR(HLOOKUP(S74,$F$68:$AC$69,2,),"")</f>
        <v>24</v>
      </c>
      <c r="T90" s="322" t="str">
        <f t="shared" ref="T90:Z90" si="37">IFERROR(HLOOKUP(T74,$F$68:$AC$69,2,),"")</f>
        <v/>
      </c>
      <c r="U90" s="322" t="str">
        <f t="shared" si="37"/>
        <v/>
      </c>
      <c r="V90" s="322">
        <f t="shared" si="37"/>
        <v>24</v>
      </c>
      <c r="W90" s="322">
        <f t="shared" si="37"/>
        <v>24</v>
      </c>
      <c r="X90" s="322">
        <f t="shared" si="37"/>
        <v>24</v>
      </c>
      <c r="Y90" s="323">
        <f t="shared" si="37"/>
        <v>24</v>
      </c>
      <c r="Z90" s="303">
        <f t="shared" si="37"/>
        <v>52</v>
      </c>
      <c r="AA90" s="305">
        <f>AD69</f>
        <v>25</v>
      </c>
    </row>
    <row r="91" spans="4:28" ht="24.95" customHeight="1" thickTop="1" x14ac:dyDescent="0.3">
      <c r="Q91" s="341">
        <f>SUM(Q90,Z91,AA91)</f>
        <v>709</v>
      </c>
      <c r="R91" s="299" t="s">
        <v>133</v>
      </c>
      <c r="S91" s="300">
        <f>SUM(S85:S90)</f>
        <v>48</v>
      </c>
      <c r="T91" s="301">
        <f t="shared" ref="T91:Z91" si="38">SUM(T85:T90)</f>
        <v>0</v>
      </c>
      <c r="U91" s="301">
        <f t="shared" si="38"/>
        <v>0</v>
      </c>
      <c r="V91" s="301">
        <f t="shared" si="38"/>
        <v>48</v>
      </c>
      <c r="W91" s="301">
        <f t="shared" si="38"/>
        <v>60</v>
      </c>
      <c r="X91" s="301">
        <f t="shared" si="38"/>
        <v>24</v>
      </c>
      <c r="Y91" s="302">
        <f t="shared" si="38"/>
        <v>60</v>
      </c>
      <c r="Z91" s="300">
        <f t="shared" si="38"/>
        <v>344</v>
      </c>
      <c r="AA91" s="299">
        <f>SUM(AA85:AA90)</f>
        <v>125</v>
      </c>
    </row>
    <row r="92" spans="4:28" x14ac:dyDescent="0.3">
      <c r="R92" s="4"/>
      <c r="S92" s="6"/>
      <c r="T92" s="6"/>
    </row>
  </sheetData>
  <mergeCells count="48">
    <mergeCell ref="E35:E36"/>
    <mergeCell ref="F35:AE35"/>
    <mergeCell ref="F53:AE53"/>
    <mergeCell ref="C27:C29"/>
    <mergeCell ref="C3:D4"/>
    <mergeCell ref="E3:E4"/>
    <mergeCell ref="C5:C7"/>
    <mergeCell ref="C8:C10"/>
    <mergeCell ref="C11:C13"/>
    <mergeCell ref="C14:C16"/>
    <mergeCell ref="C17:C19"/>
    <mergeCell ref="C20:C22"/>
    <mergeCell ref="C23:C26"/>
    <mergeCell ref="F3:AE3"/>
    <mergeCell ref="C49:C51"/>
    <mergeCell ref="C1:AE1"/>
    <mergeCell ref="C70:D70"/>
    <mergeCell ref="C37:C39"/>
    <mergeCell ref="C40:C42"/>
    <mergeCell ref="C43:C45"/>
    <mergeCell ref="C46:C48"/>
    <mergeCell ref="C53:D53"/>
    <mergeCell ref="C54:C56"/>
    <mergeCell ref="C57:C59"/>
    <mergeCell ref="C60:C63"/>
    <mergeCell ref="C64:C66"/>
    <mergeCell ref="C67:C69"/>
    <mergeCell ref="C30:C32"/>
    <mergeCell ref="C33:D33"/>
    <mergeCell ref="C34:D34"/>
    <mergeCell ref="C35:D36"/>
    <mergeCell ref="D74:D83"/>
    <mergeCell ref="Q74:Q79"/>
    <mergeCell ref="Q82:Q89"/>
    <mergeCell ref="R83:R84"/>
    <mergeCell ref="Z83:Z84"/>
    <mergeCell ref="F76:L76"/>
    <mergeCell ref="S76:Y76"/>
    <mergeCell ref="E75:E76"/>
    <mergeCell ref="M75:M76"/>
    <mergeCell ref="N75:N76"/>
    <mergeCell ref="O75:O76"/>
    <mergeCell ref="P75:P76"/>
    <mergeCell ref="AB83:AB84"/>
    <mergeCell ref="S84:Y84"/>
    <mergeCell ref="R75:R76"/>
    <mergeCell ref="Z75:Z76"/>
    <mergeCell ref="AA75:AA76"/>
  </mergeCells>
  <phoneticPr fontId="1" type="noConversion"/>
  <conditionalFormatting sqref="AE54:AE70 AB60:AB69 AC67:AC69 AA54:AA57 AA59:AA69 AB54:AB56 AD54:AD69 AC57:AC64 F54:Z69 F52:AE52 AE37:AE48 AC5:AC30 F5:F48 K43:K48 K36:K37 K40 G36:J48 AD5:AE33 S34:AE34 G36:P36 G33:AD33 L36:AD48 F49:AA51 AC49:AE51 S5:AB33 G5:R34">
    <cfRule type="cellIs" dxfId="17" priority="5" operator="equal">
      <formula>"안전"</formula>
    </cfRule>
    <cfRule type="cellIs" dxfId="16" priority="6" operator="equal">
      <formula>"발열"</formula>
    </cfRule>
  </conditionalFormatting>
  <conditionalFormatting sqref="AB60:AB70 AC67:AC70 AA54:AA57 AA59:AA70 AB54:AB56 AD54:AE70 AC57:AC64 G70:AD70 G54:Z70 G52:AE52 AF2 AF34 B1:C48 K43:K48 K36:K37 AD4:AE34 S34:AC34 K40 G36:J48 AC4:AC30 G36:P36 G33:AD33 L36:AE48 B49:AA51 AC49:AE51 S4:AB33 D3:F48 B52:F70 G4:R34">
    <cfRule type="cellIs" dxfId="15" priority="4" operator="equal">
      <formula>"1.2M"</formula>
    </cfRule>
  </conditionalFormatting>
  <pageMargins left="0.19685039370078741" right="0.19685039370078741" top="0.59055118110236227" bottom="0.39370078740157483" header="0.11811023622047245" footer="0.11811023622047245"/>
  <pageSetup paperSize="9" scale="30" orientation="portrait" horizontalDpi="4294967292" r:id="rId1"/>
  <ignoredErrors>
    <ignoredError sqref="AE44 AE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92"/>
  <sheetViews>
    <sheetView view="pageBreakPreview" zoomScale="45" zoomScaleNormal="95" zoomScaleSheetLayoutView="45" workbookViewId="0">
      <pane xSplit="2" ySplit="4" topLeftCell="C5" activePane="bottomRight" state="frozen"/>
      <selection pane="topRight" activeCell="E1" sqref="E1"/>
      <selection pane="bottomLeft" activeCell="A4" sqref="A4"/>
      <selection pane="bottomRight" activeCell="T58" sqref="T58"/>
    </sheetView>
  </sheetViews>
  <sheetFormatPr defaultRowHeight="16.5" x14ac:dyDescent="0.3"/>
  <cols>
    <col min="1" max="1" width="6.5" customWidth="1"/>
    <col min="2" max="2" width="2.1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2.125" style="16" customWidth="1"/>
  </cols>
  <sheetData>
    <row r="1" spans="2:32" ht="80.099999999999994" customHeight="1" thickBot="1" x14ac:dyDescent="0.35">
      <c r="C1" s="407" t="s">
        <v>135</v>
      </c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9"/>
      <c r="AF1"/>
    </row>
    <row r="2" spans="2:32" ht="9.9499999999999993" customHeight="1" thickBot="1" x14ac:dyDescent="0.35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32" ht="35.1" customHeight="1" x14ac:dyDescent="0.3">
      <c r="C3" s="430" t="s">
        <v>120</v>
      </c>
      <c r="D3" s="431"/>
      <c r="E3" s="434" t="s">
        <v>121</v>
      </c>
      <c r="F3" s="444" t="s">
        <v>9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8"/>
      <c r="AF3"/>
    </row>
    <row r="4" spans="2:32" ht="39.950000000000003" customHeight="1" thickBot="1" x14ac:dyDescent="0.35">
      <c r="B4" s="5"/>
      <c r="C4" s="432"/>
      <c r="D4" s="433"/>
      <c r="E4" s="442"/>
      <c r="F4" s="24" t="s">
        <v>21</v>
      </c>
      <c r="G4" s="25" t="s">
        <v>22</v>
      </c>
      <c r="H4" s="25" t="s">
        <v>167</v>
      </c>
      <c r="I4" s="25" t="s">
        <v>26</v>
      </c>
      <c r="J4" s="25" t="s">
        <v>27</v>
      </c>
      <c r="K4" s="25" t="s">
        <v>29</v>
      </c>
      <c r="L4" s="25" t="s">
        <v>40</v>
      </c>
      <c r="M4" s="25" t="s">
        <v>30</v>
      </c>
      <c r="N4" s="25" t="s">
        <v>166</v>
      </c>
      <c r="O4" s="25" t="s">
        <v>168</v>
      </c>
      <c r="P4" s="25" t="s">
        <v>31</v>
      </c>
      <c r="Q4" s="25" t="s">
        <v>171</v>
      </c>
      <c r="R4" s="26" t="s">
        <v>32</v>
      </c>
      <c r="S4" s="27" t="s">
        <v>34</v>
      </c>
      <c r="T4" s="28" t="s">
        <v>35</v>
      </c>
      <c r="U4" s="28" t="s">
        <v>36</v>
      </c>
      <c r="V4" s="28" t="s">
        <v>38</v>
      </c>
      <c r="W4" s="28" t="s">
        <v>39</v>
      </c>
      <c r="X4" s="28" t="s">
        <v>169</v>
      </c>
      <c r="Y4" s="28" t="s">
        <v>170</v>
      </c>
      <c r="Z4" s="28" t="s">
        <v>41</v>
      </c>
      <c r="AA4" s="28" t="s">
        <v>42</v>
      </c>
      <c r="AB4" s="28" t="s">
        <v>172</v>
      </c>
      <c r="AC4" s="29" t="s">
        <v>44</v>
      </c>
      <c r="AD4" s="30" t="s">
        <v>5</v>
      </c>
      <c r="AE4" s="31" t="s">
        <v>14</v>
      </c>
      <c r="AF4"/>
    </row>
    <row r="5" spans="2:32" s="1" customFormat="1" ht="24.95" customHeight="1" thickTop="1" x14ac:dyDescent="0.3">
      <c r="B5" s="5"/>
      <c r="C5" s="443" t="s">
        <v>80</v>
      </c>
      <c r="D5" s="255" t="s">
        <v>122</v>
      </c>
      <c r="E5" s="229" t="s">
        <v>96</v>
      </c>
      <c r="F5" s="42" t="s">
        <v>57</v>
      </c>
      <c r="G5" s="43"/>
      <c r="H5" s="43" t="s">
        <v>60</v>
      </c>
      <c r="I5" s="43" t="s">
        <v>59</v>
      </c>
      <c r="J5" s="43"/>
      <c r="K5" s="43"/>
      <c r="L5" s="43" t="s">
        <v>58</v>
      </c>
      <c r="M5" s="43" t="s">
        <v>61</v>
      </c>
      <c r="N5" s="43"/>
      <c r="O5" s="43"/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32" s="1" customFormat="1" ht="48" customHeight="1" x14ac:dyDescent="0.3">
      <c r="B6" s="5"/>
      <c r="C6" s="413"/>
      <c r="D6" s="256" t="s">
        <v>124</v>
      </c>
      <c r="E6" s="350" t="s">
        <v>154</v>
      </c>
      <c r="F6" s="48" t="s">
        <v>2</v>
      </c>
      <c r="G6" s="49"/>
      <c r="H6" s="49" t="s">
        <v>8</v>
      </c>
      <c r="I6" s="49" t="s">
        <v>6</v>
      </c>
      <c r="J6" s="49"/>
      <c r="K6" s="49"/>
      <c r="L6" s="49" t="s">
        <v>7</v>
      </c>
      <c r="M6" s="49" t="s">
        <v>3</v>
      </c>
      <c r="N6" s="49"/>
      <c r="O6" s="49"/>
      <c r="P6" s="49"/>
      <c r="Q6" s="49" t="s">
        <v>1</v>
      </c>
      <c r="R6" s="50"/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197</v>
      </c>
    </row>
    <row r="7" spans="2:32" s="1" customFormat="1" ht="30" customHeight="1" thickBot="1" x14ac:dyDescent="0.35">
      <c r="B7" s="5"/>
      <c r="C7" s="414"/>
      <c r="D7" s="36" t="s">
        <v>45</v>
      </c>
      <c r="E7" s="228" t="s">
        <v>95</v>
      </c>
      <c r="F7" s="109">
        <v>24</v>
      </c>
      <c r="G7" s="110"/>
      <c r="H7" s="110">
        <v>24</v>
      </c>
      <c r="I7" s="110">
        <v>24</v>
      </c>
      <c r="J7" s="110"/>
      <c r="K7" s="110"/>
      <c r="L7" s="110">
        <v>24</v>
      </c>
      <c r="M7" s="110">
        <v>24</v>
      </c>
      <c r="N7" s="110"/>
      <c r="O7" s="110"/>
      <c r="P7" s="110"/>
      <c r="Q7" s="110">
        <v>52</v>
      </c>
      <c r="R7" s="111"/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</row>
    <row r="8" spans="2:32" s="1" customFormat="1" ht="24.95" customHeight="1" thickTop="1" x14ac:dyDescent="0.3">
      <c r="B8" s="5"/>
      <c r="C8" s="412" t="s">
        <v>79</v>
      </c>
      <c r="D8" s="257" t="s">
        <v>122</v>
      </c>
      <c r="E8" s="230" t="s">
        <v>97</v>
      </c>
      <c r="F8" s="42" t="s">
        <v>59</v>
      </c>
      <c r="G8" s="43" t="s">
        <v>62</v>
      </c>
      <c r="H8" s="43" t="s">
        <v>57</v>
      </c>
      <c r="I8" s="43" t="s">
        <v>60</v>
      </c>
      <c r="J8" s="43"/>
      <c r="K8" s="43"/>
      <c r="L8" s="43"/>
      <c r="M8" s="43" t="s">
        <v>58</v>
      </c>
      <c r="N8" s="43"/>
      <c r="O8" s="43"/>
      <c r="P8" s="43"/>
      <c r="Q8" s="43"/>
      <c r="R8" s="44"/>
      <c r="S8" s="42"/>
      <c r="T8" s="43"/>
      <c r="U8" s="60"/>
      <c r="V8" s="61"/>
      <c r="W8" s="43"/>
      <c r="X8" s="43"/>
      <c r="Y8" s="61"/>
      <c r="Z8" s="62"/>
      <c r="AA8" s="45"/>
      <c r="AB8" s="45"/>
      <c r="AC8" s="46"/>
      <c r="AD8" s="258"/>
      <c r="AE8" s="47"/>
    </row>
    <row r="9" spans="2:32" s="1" customFormat="1" ht="48" customHeight="1" x14ac:dyDescent="0.3">
      <c r="B9" s="5"/>
      <c r="C9" s="413"/>
      <c r="D9" s="256" t="s">
        <v>124</v>
      </c>
      <c r="E9" s="350" t="s">
        <v>155</v>
      </c>
      <c r="F9" s="48" t="s">
        <v>6</v>
      </c>
      <c r="G9" s="49" t="s">
        <v>3</v>
      </c>
      <c r="H9" s="49" t="s">
        <v>2</v>
      </c>
      <c r="I9" s="49" t="s">
        <v>8</v>
      </c>
      <c r="J9" s="49"/>
      <c r="K9" s="49"/>
      <c r="L9" s="49"/>
      <c r="M9" s="49" t="s">
        <v>7</v>
      </c>
      <c r="N9" s="49"/>
      <c r="O9" s="49"/>
      <c r="P9" s="49"/>
      <c r="Q9" s="49"/>
      <c r="R9" s="50" t="s">
        <v>1</v>
      </c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197</v>
      </c>
    </row>
    <row r="10" spans="2:32" s="1" customFormat="1" ht="30" customHeight="1" thickBot="1" x14ac:dyDescent="0.35">
      <c r="B10" s="5"/>
      <c r="C10" s="414"/>
      <c r="D10" s="38" t="s">
        <v>45</v>
      </c>
      <c r="E10" s="231" t="s">
        <v>98</v>
      </c>
      <c r="F10" s="109">
        <v>24</v>
      </c>
      <c r="G10" s="110">
        <v>24</v>
      </c>
      <c r="H10" s="110">
        <v>24</v>
      </c>
      <c r="I10" s="110">
        <v>24</v>
      </c>
      <c r="J10" s="110"/>
      <c r="K10" s="110"/>
      <c r="L10" s="110"/>
      <c r="M10" s="110">
        <v>24</v>
      </c>
      <c r="N10" s="110"/>
      <c r="O10" s="110"/>
      <c r="P10" s="110"/>
      <c r="Q10" s="110"/>
      <c r="R10" s="111">
        <v>52</v>
      </c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>
        <v>25</v>
      </c>
      <c r="AE10" s="59"/>
    </row>
    <row r="11" spans="2:32" s="1" customFormat="1" ht="24.95" customHeight="1" thickTop="1" x14ac:dyDescent="0.3">
      <c r="B11" s="5"/>
      <c r="C11" s="415" t="s">
        <v>81</v>
      </c>
      <c r="D11" s="255" t="s">
        <v>122</v>
      </c>
      <c r="E11" s="229" t="s">
        <v>99</v>
      </c>
      <c r="F11" s="42"/>
      <c r="G11" s="43" t="s">
        <v>59</v>
      </c>
      <c r="H11" s="43"/>
      <c r="I11" s="44"/>
      <c r="J11" s="43" t="s">
        <v>60</v>
      </c>
      <c r="K11" s="43" t="s">
        <v>57</v>
      </c>
      <c r="L11" s="358"/>
      <c r="M11" s="43"/>
      <c r="N11" s="43" t="s">
        <v>58</v>
      </c>
      <c r="O11" s="43" t="s">
        <v>61</v>
      </c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</row>
    <row r="12" spans="2:32" s="1" customFormat="1" ht="48" customHeight="1" x14ac:dyDescent="0.3">
      <c r="B12" s="5"/>
      <c r="C12" s="416"/>
      <c r="D12" s="256" t="s">
        <v>124</v>
      </c>
      <c r="E12" s="350" t="s">
        <v>156</v>
      </c>
      <c r="F12" s="48"/>
      <c r="G12" s="49" t="s">
        <v>6</v>
      </c>
      <c r="H12" s="49"/>
      <c r="I12" s="50"/>
      <c r="J12" s="49" t="s">
        <v>8</v>
      </c>
      <c r="K12" s="49" t="s">
        <v>2</v>
      </c>
      <c r="L12" s="357"/>
      <c r="M12" s="49"/>
      <c r="N12" s="49" t="s">
        <v>7</v>
      </c>
      <c r="O12" s="49" t="s">
        <v>3</v>
      </c>
      <c r="P12" s="49"/>
      <c r="Q12" s="49" t="s">
        <v>1</v>
      </c>
      <c r="R12" s="50"/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197</v>
      </c>
    </row>
    <row r="13" spans="2:32" s="1" customFormat="1" ht="30" customHeight="1" thickBot="1" x14ac:dyDescent="0.35">
      <c r="B13" s="5"/>
      <c r="C13" s="417"/>
      <c r="D13" s="36" t="s">
        <v>45</v>
      </c>
      <c r="E13" s="228" t="s">
        <v>101</v>
      </c>
      <c r="F13" s="109"/>
      <c r="G13" s="110">
        <v>24</v>
      </c>
      <c r="H13" s="110"/>
      <c r="I13" s="111"/>
      <c r="J13" s="110">
        <v>24</v>
      </c>
      <c r="K13" s="110">
        <v>24</v>
      </c>
      <c r="L13" s="359"/>
      <c r="M13" s="110"/>
      <c r="N13" s="110">
        <v>24</v>
      </c>
      <c r="O13" s="110">
        <v>24</v>
      </c>
      <c r="P13" s="110"/>
      <c r="Q13" s="110">
        <v>52</v>
      </c>
      <c r="R13" s="111"/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</row>
    <row r="14" spans="2:32" s="1" customFormat="1" ht="24.95" customHeight="1" thickTop="1" x14ac:dyDescent="0.3">
      <c r="B14" s="5"/>
      <c r="C14" s="415" t="s">
        <v>82</v>
      </c>
      <c r="D14" s="257" t="s">
        <v>122</v>
      </c>
      <c r="E14" s="230" t="s">
        <v>102</v>
      </c>
      <c r="F14" s="69"/>
      <c r="G14" s="43"/>
      <c r="H14" s="43"/>
      <c r="I14" s="43"/>
      <c r="J14" s="43" t="s">
        <v>58</v>
      </c>
      <c r="K14" s="43" t="s">
        <v>60</v>
      </c>
      <c r="M14" s="43"/>
      <c r="N14" s="43" t="s">
        <v>59</v>
      </c>
      <c r="O14" s="43" t="s">
        <v>61</v>
      </c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</row>
    <row r="15" spans="2:32" s="1" customFormat="1" ht="48" customHeight="1" x14ac:dyDescent="0.3">
      <c r="B15" s="5"/>
      <c r="C15" s="418"/>
      <c r="D15" s="256" t="s">
        <v>124</v>
      </c>
      <c r="E15" s="350" t="s">
        <v>103</v>
      </c>
      <c r="F15" s="70"/>
      <c r="G15" s="49"/>
      <c r="H15" s="49"/>
      <c r="I15" s="49"/>
      <c r="J15" s="50" t="s">
        <v>7</v>
      </c>
      <c r="K15" s="49" t="s">
        <v>8</v>
      </c>
      <c r="L15" s="357"/>
      <c r="M15" s="49"/>
      <c r="N15" s="49" t="s">
        <v>6</v>
      </c>
      <c r="O15" s="49" t="s">
        <v>3</v>
      </c>
      <c r="P15" s="49" t="s">
        <v>2</v>
      </c>
      <c r="Q15" s="49"/>
      <c r="R15" s="49" t="s">
        <v>1</v>
      </c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176</v>
      </c>
    </row>
    <row r="16" spans="2:32" s="1" customFormat="1" ht="30" customHeight="1" thickBot="1" x14ac:dyDescent="0.35">
      <c r="B16" s="5"/>
      <c r="C16" s="422"/>
      <c r="D16" s="38" t="s">
        <v>45</v>
      </c>
      <c r="E16" s="231" t="s">
        <v>104</v>
      </c>
      <c r="F16" s="126"/>
      <c r="G16" s="110"/>
      <c r="H16" s="110"/>
      <c r="I16" s="110"/>
      <c r="J16" s="111">
        <v>24</v>
      </c>
      <c r="K16" s="113">
        <v>24</v>
      </c>
      <c r="M16" s="113"/>
      <c r="N16" s="113">
        <v>24</v>
      </c>
      <c r="O16" s="110">
        <v>24</v>
      </c>
      <c r="P16" s="110">
        <v>24</v>
      </c>
      <c r="Q16" s="110"/>
      <c r="R16" s="110">
        <v>31</v>
      </c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25</v>
      </c>
      <c r="AE16" s="59"/>
    </row>
    <row r="17" spans="2:32" s="1" customFormat="1" ht="24.95" customHeight="1" thickTop="1" x14ac:dyDescent="0.3">
      <c r="B17" s="2"/>
      <c r="C17" s="416" t="s">
        <v>83</v>
      </c>
      <c r="D17" s="257" t="s">
        <v>122</v>
      </c>
      <c r="E17" s="232" t="s">
        <v>105</v>
      </c>
      <c r="F17" s="42"/>
      <c r="G17" s="43"/>
      <c r="H17" s="44"/>
      <c r="I17" s="43"/>
      <c r="J17" s="71"/>
      <c r="K17" s="43"/>
      <c r="L17" s="43"/>
      <c r="M17" s="43"/>
      <c r="N17" s="43"/>
      <c r="O17" s="71"/>
      <c r="P17" s="71"/>
      <c r="Q17" s="71"/>
      <c r="R17" s="72"/>
      <c r="S17" s="73" t="s">
        <v>60</v>
      </c>
      <c r="T17" s="71"/>
      <c r="U17" s="71" t="s">
        <v>61</v>
      </c>
      <c r="V17" s="71"/>
      <c r="W17" s="71"/>
      <c r="X17" s="71" t="s">
        <v>64</v>
      </c>
      <c r="Y17" s="71"/>
      <c r="Z17" s="71"/>
      <c r="AA17" s="71" t="s">
        <v>63</v>
      </c>
      <c r="AB17" s="71"/>
      <c r="AC17" s="72"/>
      <c r="AD17" s="208">
        <v>0.47916666666666669</v>
      </c>
      <c r="AE17" s="47"/>
    </row>
    <row r="18" spans="2:32" ht="48" customHeight="1" x14ac:dyDescent="0.3">
      <c r="C18" s="416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 t="s">
        <v>69</v>
      </c>
      <c r="T18" s="49"/>
      <c r="U18" s="49" t="s">
        <v>71</v>
      </c>
      <c r="V18" s="49"/>
      <c r="W18" s="49"/>
      <c r="X18" s="49" t="s">
        <v>49</v>
      </c>
      <c r="Y18" s="49"/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197</v>
      </c>
      <c r="AF18"/>
    </row>
    <row r="19" spans="2:32" ht="30" customHeight="1" thickBot="1" x14ac:dyDescent="0.35">
      <c r="C19" s="416"/>
      <c r="D19" s="38" t="s">
        <v>45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9">
        <v>36</v>
      </c>
      <c r="T19" s="110"/>
      <c r="U19" s="110">
        <v>24</v>
      </c>
      <c r="V19" s="110"/>
      <c r="W19" s="110"/>
      <c r="X19" s="110">
        <v>24</v>
      </c>
      <c r="Y19" s="110"/>
      <c r="Z19" s="110"/>
      <c r="AA19" s="110">
        <v>36</v>
      </c>
      <c r="AB19" s="110">
        <v>52</v>
      </c>
      <c r="AC19" s="111"/>
      <c r="AD19" s="122">
        <v>25</v>
      </c>
      <c r="AE19" s="59"/>
      <c r="AF19"/>
    </row>
    <row r="20" spans="2:32" ht="24.95" customHeight="1" thickTop="1" x14ac:dyDescent="0.3">
      <c r="C20" s="415" t="s">
        <v>84</v>
      </c>
      <c r="D20" s="257" t="s">
        <v>122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59</v>
      </c>
      <c r="U20" s="43" t="s">
        <v>58</v>
      </c>
      <c r="V20" s="43"/>
      <c r="W20" s="43" t="s">
        <v>61</v>
      </c>
      <c r="X20" s="43"/>
      <c r="Y20" s="43" t="s">
        <v>57</v>
      </c>
      <c r="Z20" s="43" t="s">
        <v>60</v>
      </c>
      <c r="AA20" s="44"/>
      <c r="AB20" s="43"/>
      <c r="AC20" s="44"/>
      <c r="AD20" s="74"/>
      <c r="AE20" s="47"/>
      <c r="AF20"/>
    </row>
    <row r="21" spans="2:32" ht="45" customHeight="1" x14ac:dyDescent="0.3">
      <c r="C21" s="416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50" t="s">
        <v>1</v>
      </c>
      <c r="S21" s="70"/>
      <c r="T21" s="49" t="s">
        <v>6</v>
      </c>
      <c r="U21" s="49" t="s">
        <v>7</v>
      </c>
      <c r="V21" s="49"/>
      <c r="W21" s="49" t="s">
        <v>3</v>
      </c>
      <c r="X21" s="49"/>
      <c r="Y21" s="49" t="s">
        <v>2</v>
      </c>
      <c r="Z21" s="49" t="s">
        <v>8</v>
      </c>
      <c r="AA21" s="75"/>
      <c r="AB21" s="49"/>
      <c r="AC21" s="50"/>
      <c r="AD21" s="53"/>
      <c r="AE21" s="76">
        <f>SUM(F22:AD22)</f>
        <v>172</v>
      </c>
      <c r="AF21"/>
    </row>
    <row r="22" spans="2:32" ht="30" customHeight="1" thickBot="1" x14ac:dyDescent="0.35">
      <c r="C22" s="417"/>
      <c r="D22" s="38" t="s">
        <v>45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/>
      <c r="R22" s="111">
        <v>52</v>
      </c>
      <c r="S22" s="131"/>
      <c r="T22" s="110">
        <v>24</v>
      </c>
      <c r="U22" s="113">
        <v>24</v>
      </c>
      <c r="V22" s="113"/>
      <c r="W22" s="113">
        <v>24</v>
      </c>
      <c r="X22" s="113"/>
      <c r="Y22" s="113">
        <v>24</v>
      </c>
      <c r="Z22" s="113">
        <v>24</v>
      </c>
      <c r="AA22" s="114"/>
      <c r="AB22" s="113"/>
      <c r="AC22" s="114"/>
      <c r="AD22" s="132"/>
      <c r="AE22" s="59"/>
      <c r="AF22"/>
    </row>
    <row r="23" spans="2:32" ht="24" customHeight="1" thickTop="1" x14ac:dyDescent="0.3">
      <c r="C23" s="421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</row>
    <row r="24" spans="2:32" ht="24" customHeight="1" x14ac:dyDescent="0.3">
      <c r="C24" s="416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8"/>
      <c r="X24" s="87"/>
      <c r="Y24" s="87"/>
      <c r="Z24" s="87"/>
      <c r="AA24" s="71"/>
      <c r="AB24" s="71"/>
      <c r="AC24" s="72"/>
      <c r="AD24" s="89"/>
      <c r="AE24" s="54"/>
      <c r="AF24"/>
    </row>
    <row r="25" spans="2:32" ht="24" customHeight="1" x14ac:dyDescent="0.3">
      <c r="C25" s="416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</row>
    <row r="26" spans="2:32" ht="24.95" customHeight="1" thickBot="1" x14ac:dyDescent="0.35">
      <c r="C26" s="422"/>
      <c r="D26" s="38" t="s">
        <v>45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</row>
    <row r="27" spans="2:32" ht="24.95" customHeight="1" thickTop="1" x14ac:dyDescent="0.3">
      <c r="C27" s="423" t="s">
        <v>86</v>
      </c>
      <c r="D27" s="257" t="s">
        <v>122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82" t="s">
        <v>63</v>
      </c>
      <c r="T27" s="43"/>
      <c r="U27" s="44"/>
      <c r="V27" s="43" t="s">
        <v>140</v>
      </c>
      <c r="W27" s="44"/>
      <c r="X27" s="83" t="s">
        <v>64</v>
      </c>
      <c r="Y27" s="43"/>
      <c r="Z27" s="43" t="s">
        <v>141</v>
      </c>
      <c r="AA27" s="44"/>
      <c r="AB27" s="43"/>
      <c r="AC27" s="44"/>
      <c r="AD27" s="208">
        <v>0.76388888888888884</v>
      </c>
      <c r="AE27" s="47"/>
      <c r="AF27"/>
    </row>
    <row r="28" spans="2:32" ht="48" customHeight="1" x14ac:dyDescent="0.3">
      <c r="C28" s="424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85" t="s">
        <v>2</v>
      </c>
      <c r="T28" s="49"/>
      <c r="U28" s="50"/>
      <c r="V28" s="87" t="s">
        <v>50</v>
      </c>
      <c r="W28" s="49"/>
      <c r="X28" s="87" t="s">
        <v>3</v>
      </c>
      <c r="Y28" s="50"/>
      <c r="Z28" s="49" t="s">
        <v>69</v>
      </c>
      <c r="AA28" s="49"/>
      <c r="AB28" s="49" t="s">
        <v>1</v>
      </c>
      <c r="AC28" s="50"/>
      <c r="AD28" s="222" t="s">
        <v>160</v>
      </c>
      <c r="AE28" s="54">
        <f>SUM(F29:AD29)</f>
        <v>197</v>
      </c>
      <c r="AF28"/>
    </row>
    <row r="29" spans="2:32" ht="30" customHeight="1" thickBot="1" x14ac:dyDescent="0.35">
      <c r="C29" s="425"/>
      <c r="D29" s="38" t="s">
        <v>45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10"/>
      <c r="R29" s="111"/>
      <c r="S29" s="133">
        <v>36</v>
      </c>
      <c r="T29" s="113"/>
      <c r="U29" s="114"/>
      <c r="V29" s="113">
        <v>36</v>
      </c>
      <c r="W29" s="113"/>
      <c r="X29" s="134">
        <v>24</v>
      </c>
      <c r="Y29" s="114"/>
      <c r="Z29" s="110">
        <v>24</v>
      </c>
      <c r="AA29" s="110"/>
      <c r="AB29" s="110">
        <v>52</v>
      </c>
      <c r="AC29" s="111"/>
      <c r="AD29" s="122">
        <v>25</v>
      </c>
      <c r="AE29" s="59"/>
      <c r="AF29"/>
    </row>
    <row r="30" spans="2:32" ht="24.95" customHeight="1" thickTop="1" x14ac:dyDescent="0.3">
      <c r="C30" s="424" t="s">
        <v>87</v>
      </c>
      <c r="D30" s="257" t="s">
        <v>122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2"/>
      <c r="S30" s="100"/>
      <c r="T30" s="43" t="s">
        <v>60</v>
      </c>
      <c r="U30" s="44"/>
      <c r="V30" s="43" t="s">
        <v>58</v>
      </c>
      <c r="W30" s="43" t="s">
        <v>61</v>
      </c>
      <c r="X30" s="80"/>
      <c r="Y30" s="43" t="s">
        <v>59</v>
      </c>
      <c r="Z30" s="80"/>
      <c r="AA30" s="43" t="s">
        <v>57</v>
      </c>
      <c r="AB30" s="43"/>
      <c r="AC30" s="44"/>
      <c r="AD30" s="259"/>
      <c r="AE30" s="47"/>
      <c r="AF30"/>
    </row>
    <row r="31" spans="2:32" ht="48" customHeight="1" x14ac:dyDescent="0.3">
      <c r="C31" s="424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101"/>
      <c r="T31" s="49" t="s">
        <v>8</v>
      </c>
      <c r="U31" s="50"/>
      <c r="V31" s="49" t="s">
        <v>7</v>
      </c>
      <c r="W31" s="87" t="s">
        <v>3</v>
      </c>
      <c r="X31" s="87"/>
      <c r="Y31" s="87" t="s">
        <v>6</v>
      </c>
      <c r="Z31" s="87"/>
      <c r="AA31" s="102" t="s">
        <v>2</v>
      </c>
      <c r="AB31" s="50" t="s">
        <v>1</v>
      </c>
      <c r="AC31" s="103"/>
      <c r="AD31" s="222" t="s">
        <v>162</v>
      </c>
      <c r="AE31" s="54">
        <f>SUM(F32:AD32)</f>
        <v>197</v>
      </c>
      <c r="AF31"/>
    </row>
    <row r="32" spans="2:32" ht="30" customHeight="1" thickBot="1" x14ac:dyDescent="0.35">
      <c r="C32" s="424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13"/>
      <c r="R32" s="114"/>
      <c r="S32" s="133"/>
      <c r="T32" s="113">
        <v>24</v>
      </c>
      <c r="U32" s="114"/>
      <c r="V32" s="113">
        <v>24</v>
      </c>
      <c r="W32" s="134">
        <v>24</v>
      </c>
      <c r="X32" s="134"/>
      <c r="Y32" s="134">
        <v>24</v>
      </c>
      <c r="Z32" s="134"/>
      <c r="AA32" s="134">
        <v>24</v>
      </c>
      <c r="AB32" s="114">
        <v>52</v>
      </c>
      <c r="AC32" s="135"/>
      <c r="AD32" s="115">
        <v>25</v>
      </c>
      <c r="AE32" s="59"/>
      <c r="AF32"/>
    </row>
    <row r="33" spans="2:34" ht="32.1" customHeight="1" thickTop="1" thickBot="1" x14ac:dyDescent="0.35">
      <c r="C33" s="426"/>
      <c r="D33" s="427"/>
      <c r="E33" s="254" t="s">
        <v>118</v>
      </c>
      <c r="F33" s="104">
        <f>SUM(F7,F10,F13,F16,F19,F22,F29,F32)</f>
        <v>48</v>
      </c>
      <c r="G33" s="105">
        <f t="shared" ref="G33:AD33" si="0">SUM(G7,G10,G13,G16,G19,G22,G29,G32)</f>
        <v>48</v>
      </c>
      <c r="H33" s="105">
        <f t="shared" si="0"/>
        <v>48</v>
      </c>
      <c r="I33" s="105">
        <f t="shared" si="0"/>
        <v>48</v>
      </c>
      <c r="J33" s="105">
        <f t="shared" si="0"/>
        <v>48</v>
      </c>
      <c r="K33" s="105">
        <f t="shared" si="0"/>
        <v>48</v>
      </c>
      <c r="L33" s="105">
        <f t="shared" si="0"/>
        <v>24</v>
      </c>
      <c r="M33" s="105">
        <f t="shared" si="0"/>
        <v>48</v>
      </c>
      <c r="N33" s="105">
        <f t="shared" si="0"/>
        <v>48</v>
      </c>
      <c r="O33" s="105">
        <f t="shared" si="0"/>
        <v>48</v>
      </c>
      <c r="P33" s="105">
        <f t="shared" si="0"/>
        <v>24</v>
      </c>
      <c r="Q33" s="105">
        <f t="shared" si="0"/>
        <v>104</v>
      </c>
      <c r="R33" s="106">
        <f t="shared" si="0"/>
        <v>135</v>
      </c>
      <c r="S33" s="104">
        <f t="shared" si="0"/>
        <v>72</v>
      </c>
      <c r="T33" s="105">
        <f t="shared" si="0"/>
        <v>48</v>
      </c>
      <c r="U33" s="105">
        <f t="shared" si="0"/>
        <v>48</v>
      </c>
      <c r="V33" s="105">
        <f t="shared" si="0"/>
        <v>60</v>
      </c>
      <c r="W33" s="105">
        <f t="shared" si="0"/>
        <v>48</v>
      </c>
      <c r="X33" s="105">
        <f t="shared" si="0"/>
        <v>48</v>
      </c>
      <c r="Y33" s="105">
        <f t="shared" si="0"/>
        <v>48</v>
      </c>
      <c r="Z33" s="105">
        <f t="shared" si="0"/>
        <v>48</v>
      </c>
      <c r="AA33" s="105">
        <f t="shared" si="0"/>
        <v>60</v>
      </c>
      <c r="AB33" s="105">
        <f t="shared" si="0"/>
        <v>156</v>
      </c>
      <c r="AC33" s="106">
        <f t="shared" si="0"/>
        <v>0</v>
      </c>
      <c r="AD33" s="107">
        <f t="shared" si="0"/>
        <v>175</v>
      </c>
      <c r="AE33" s="108">
        <f>SUM(AE6,AE9,AE12,AE15,AE18,AE21,AE28,AE31)</f>
        <v>1530</v>
      </c>
      <c r="AF33"/>
      <c r="AH33" s="261"/>
    </row>
    <row r="34" spans="2:34" ht="9.9499999999999993" customHeight="1" thickBot="1" x14ac:dyDescent="0.35">
      <c r="C34" s="428"/>
      <c r="D34" s="429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34" ht="35.1" customHeight="1" x14ac:dyDescent="0.3">
      <c r="C35" s="430" t="s">
        <v>120</v>
      </c>
      <c r="D35" s="431"/>
      <c r="E35" s="434" t="s">
        <v>121</v>
      </c>
      <c r="F35" s="436" t="s">
        <v>11</v>
      </c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8"/>
      <c r="AF35"/>
    </row>
    <row r="36" spans="2:34" ht="39.950000000000003" customHeight="1" thickBot="1" x14ac:dyDescent="0.35">
      <c r="B36" s="5"/>
      <c r="C36" s="432"/>
      <c r="D36" s="433"/>
      <c r="E36" s="435"/>
      <c r="F36" s="32" t="str">
        <f>F4</f>
        <v>김경학</v>
      </c>
      <c r="G36" s="33" t="str">
        <f t="shared" ref="G36:P36" si="1">G4</f>
        <v>김재홍</v>
      </c>
      <c r="H36" s="33" t="str">
        <f t="shared" si="1"/>
        <v>박선미</v>
      </c>
      <c r="I36" s="33" t="str">
        <f t="shared" si="1"/>
        <v>백정훈</v>
      </c>
      <c r="J36" s="33" t="str">
        <f t="shared" si="1"/>
        <v>손경락</v>
      </c>
      <c r="K36" s="33" t="str">
        <f t="shared" si="1"/>
        <v>이두용</v>
      </c>
      <c r="L36" s="33" t="str">
        <f t="shared" si="1"/>
        <v>이은희</v>
      </c>
      <c r="M36" s="33" t="str">
        <f t="shared" si="1"/>
        <v>정재훈</v>
      </c>
      <c r="N36" s="33" t="str">
        <f t="shared" si="1"/>
        <v>정현덕</v>
      </c>
      <c r="O36" s="33" t="str">
        <f t="shared" si="1"/>
        <v>허정아</v>
      </c>
      <c r="P36" s="33" t="str">
        <f t="shared" si="1"/>
        <v>김정훈</v>
      </c>
      <c r="Q36" s="33" t="str">
        <f>Q4</f>
        <v>김문주</v>
      </c>
      <c r="R36" s="34" t="str">
        <f>R4</f>
        <v>윤주선</v>
      </c>
      <c r="S36" s="35" t="str">
        <f>S4</f>
        <v>김영욱</v>
      </c>
      <c r="T36" s="35" t="str">
        <f t="shared" ref="T36:AC36" si="2">T4</f>
        <v>김진우</v>
      </c>
      <c r="U36" s="35" t="str">
        <f t="shared" si="2"/>
        <v>도형석</v>
      </c>
      <c r="V36" s="35" t="str">
        <f t="shared" si="2"/>
        <v>박재우</v>
      </c>
      <c r="W36" s="35" t="str">
        <f t="shared" si="2"/>
        <v>박찬웅</v>
      </c>
      <c r="X36" s="35" t="str">
        <f t="shared" si="2"/>
        <v>안선화</v>
      </c>
      <c r="Y36" s="35" t="str">
        <f t="shared" si="2"/>
        <v>윤재진</v>
      </c>
      <c r="Z36" s="35" t="str">
        <f t="shared" si="2"/>
        <v>이지영</v>
      </c>
      <c r="AA36" s="35" t="str">
        <f t="shared" si="2"/>
        <v>황정원</v>
      </c>
      <c r="AB36" s="35" t="str">
        <f t="shared" si="2"/>
        <v>유연정</v>
      </c>
      <c r="AC36" s="35" t="str">
        <f t="shared" si="2"/>
        <v>안영롱</v>
      </c>
      <c r="AD36" s="30" t="s">
        <v>5</v>
      </c>
      <c r="AE36" s="31" t="s">
        <v>14</v>
      </c>
      <c r="AF36"/>
    </row>
    <row r="37" spans="2:34" s="1" customFormat="1" ht="24.95" customHeight="1" thickTop="1" x14ac:dyDescent="0.3">
      <c r="B37" s="5"/>
      <c r="C37" s="412" t="s">
        <v>80</v>
      </c>
      <c r="D37" s="257" t="s">
        <v>122</v>
      </c>
      <c r="E37" s="232" t="s">
        <v>96</v>
      </c>
      <c r="F37" s="42" t="s">
        <v>57</v>
      </c>
      <c r="G37" s="43"/>
      <c r="H37" s="43"/>
      <c r="I37" s="43"/>
      <c r="J37" s="43" t="s">
        <v>60</v>
      </c>
      <c r="K37" s="44" t="s">
        <v>58</v>
      </c>
      <c r="L37" s="43" t="s">
        <v>59</v>
      </c>
      <c r="M37" s="43" t="s">
        <v>61</v>
      </c>
      <c r="N37" s="44"/>
      <c r="O37" s="43"/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34" s="1" customFormat="1" ht="48" customHeight="1" x14ac:dyDescent="0.3">
      <c r="B38" s="5"/>
      <c r="C38" s="413"/>
      <c r="D38" s="256" t="s">
        <v>124</v>
      </c>
      <c r="E38" s="351" t="s">
        <v>94</v>
      </c>
      <c r="F38" s="48" t="s">
        <v>2</v>
      </c>
      <c r="G38" s="49"/>
      <c r="H38" s="49"/>
      <c r="I38" s="49"/>
      <c r="J38" s="49" t="s">
        <v>8</v>
      </c>
      <c r="K38" s="50" t="s">
        <v>7</v>
      </c>
      <c r="L38" s="49" t="s">
        <v>6</v>
      </c>
      <c r="M38" s="49" t="s">
        <v>3</v>
      </c>
      <c r="N38" s="50"/>
      <c r="O38" s="49"/>
      <c r="P38" s="50"/>
      <c r="Q38" s="49" t="s">
        <v>1</v>
      </c>
      <c r="R38" s="139"/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197</v>
      </c>
    </row>
    <row r="39" spans="2:34" s="1" customFormat="1" ht="30" customHeight="1" thickBot="1" x14ac:dyDescent="0.35">
      <c r="B39" s="5"/>
      <c r="C39" s="414"/>
      <c r="D39" s="38" t="s">
        <v>45</v>
      </c>
      <c r="E39" s="233" t="s">
        <v>95</v>
      </c>
      <c r="F39" s="109">
        <v>24</v>
      </c>
      <c r="G39" s="110"/>
      <c r="H39" s="110"/>
      <c r="I39" s="110"/>
      <c r="J39" s="110">
        <v>24</v>
      </c>
      <c r="K39" s="111">
        <v>24</v>
      </c>
      <c r="L39" s="110">
        <v>24</v>
      </c>
      <c r="M39" s="110">
        <v>24</v>
      </c>
      <c r="N39" s="111"/>
      <c r="O39" s="110"/>
      <c r="P39" s="111"/>
      <c r="Q39" s="110">
        <v>52</v>
      </c>
      <c r="R39" s="154"/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>
        <v>25</v>
      </c>
      <c r="AE39" s="59"/>
    </row>
    <row r="40" spans="2:34" s="1" customFormat="1" ht="24.95" customHeight="1" thickTop="1" x14ac:dyDescent="0.3">
      <c r="B40" s="5"/>
      <c r="C40" s="412" t="s">
        <v>79</v>
      </c>
      <c r="D40" s="257" t="s">
        <v>122</v>
      </c>
      <c r="E40" s="360" t="s">
        <v>97</v>
      </c>
      <c r="F40" s="42" t="s">
        <v>60</v>
      </c>
      <c r="G40" s="43"/>
      <c r="H40" s="43"/>
      <c r="I40" s="43"/>
      <c r="J40" s="43" t="s">
        <v>59</v>
      </c>
      <c r="K40" s="43" t="s">
        <v>61</v>
      </c>
      <c r="L40" s="43" t="s">
        <v>58</v>
      </c>
      <c r="M40" s="43" t="s">
        <v>57</v>
      </c>
      <c r="N40" s="43"/>
      <c r="O40" s="43"/>
      <c r="P40" s="44"/>
      <c r="Q40" s="43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34" s="1" customFormat="1" ht="48" customHeight="1" x14ac:dyDescent="0.3">
      <c r="B41" s="5"/>
      <c r="C41" s="413"/>
      <c r="D41" s="256" t="s">
        <v>124</v>
      </c>
      <c r="E41" s="351" t="s">
        <v>155</v>
      </c>
      <c r="F41" s="48" t="s">
        <v>8</v>
      </c>
      <c r="G41" s="49"/>
      <c r="H41" s="68"/>
      <c r="I41" s="49"/>
      <c r="J41" s="49" t="s">
        <v>6</v>
      </c>
      <c r="K41" s="49" t="s">
        <v>3</v>
      </c>
      <c r="L41" s="49" t="s">
        <v>7</v>
      </c>
      <c r="M41" s="49" t="s">
        <v>2</v>
      </c>
      <c r="N41" s="49"/>
      <c r="O41" s="49"/>
      <c r="P41" s="50"/>
      <c r="Q41" s="49" t="s">
        <v>1</v>
      </c>
      <c r="R41" s="139"/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172</v>
      </c>
    </row>
    <row r="42" spans="2:34" s="1" customFormat="1" ht="30" customHeight="1" thickBot="1" x14ac:dyDescent="0.35">
      <c r="B42" s="5"/>
      <c r="C42" s="414"/>
      <c r="D42" s="38" t="s">
        <v>45</v>
      </c>
      <c r="E42" s="239" t="s">
        <v>98</v>
      </c>
      <c r="F42" s="109">
        <v>24</v>
      </c>
      <c r="G42" s="110"/>
      <c r="H42" s="110"/>
      <c r="I42" s="110"/>
      <c r="J42" s="110">
        <v>24</v>
      </c>
      <c r="K42" s="110">
        <v>24</v>
      </c>
      <c r="L42" s="110">
        <v>24</v>
      </c>
      <c r="M42" s="110">
        <v>24</v>
      </c>
      <c r="N42" s="110"/>
      <c r="O42" s="110"/>
      <c r="P42" s="111"/>
      <c r="Q42" s="110">
        <v>52</v>
      </c>
      <c r="R42" s="154"/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</row>
    <row r="43" spans="2:34" s="1" customFormat="1" ht="24.95" customHeight="1" thickTop="1" x14ac:dyDescent="0.3">
      <c r="B43" s="5"/>
      <c r="C43" s="415" t="s">
        <v>81</v>
      </c>
      <c r="D43" s="257" t="s">
        <v>122</v>
      </c>
      <c r="E43" s="229" t="s">
        <v>99</v>
      </c>
      <c r="F43" s="346"/>
      <c r="G43" s="43" t="s">
        <v>60</v>
      </c>
      <c r="H43" s="260" t="s">
        <v>139</v>
      </c>
      <c r="I43" s="260" t="s">
        <v>125</v>
      </c>
      <c r="J43" s="43"/>
      <c r="K43" s="260"/>
      <c r="L43" s="43"/>
      <c r="M43" s="260"/>
      <c r="N43" s="43" t="s">
        <v>66</v>
      </c>
      <c r="O43" s="260" t="s">
        <v>137</v>
      </c>
      <c r="P43" s="44"/>
      <c r="Q43" s="43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</row>
    <row r="44" spans="2:34" s="1" customFormat="1" ht="48" customHeight="1" x14ac:dyDescent="0.3">
      <c r="B44" s="5"/>
      <c r="C44" s="416"/>
      <c r="D44" s="256" t="s">
        <v>124</v>
      </c>
      <c r="E44" s="350" t="s">
        <v>100</v>
      </c>
      <c r="F44" s="48"/>
      <c r="G44" s="49" t="s">
        <v>68</v>
      </c>
      <c r="H44" s="49" t="s">
        <v>69</v>
      </c>
      <c r="I44" s="49" t="s">
        <v>51</v>
      </c>
      <c r="J44" s="49"/>
      <c r="K44" s="49"/>
      <c r="L44" s="49"/>
      <c r="M44" s="49"/>
      <c r="N44" s="49" t="s">
        <v>67</v>
      </c>
      <c r="O44" s="49" t="s">
        <v>53</v>
      </c>
      <c r="P44" s="142"/>
      <c r="Q44" s="49"/>
      <c r="R44" s="143" t="s">
        <v>1</v>
      </c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SUM(F45:AC45)</f>
        <v>172</v>
      </c>
    </row>
    <row r="45" spans="2:34" s="1" customFormat="1" ht="30" customHeight="1" thickBot="1" x14ac:dyDescent="0.35">
      <c r="B45" s="5"/>
      <c r="C45" s="417"/>
      <c r="D45" s="38" t="s">
        <v>45</v>
      </c>
      <c r="E45" s="228" t="s">
        <v>101</v>
      </c>
      <c r="F45" s="109"/>
      <c r="G45" s="110">
        <v>24</v>
      </c>
      <c r="H45" s="110">
        <v>12</v>
      </c>
      <c r="I45" s="110">
        <v>24</v>
      </c>
      <c r="J45" s="110"/>
      <c r="K45" s="110"/>
      <c r="L45" s="110"/>
      <c r="M45" s="110"/>
      <c r="N45" s="110">
        <v>36</v>
      </c>
      <c r="O45" s="110">
        <v>24</v>
      </c>
      <c r="P45" s="110"/>
      <c r="Q45" s="110"/>
      <c r="R45" s="159">
        <v>52</v>
      </c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>
        <v>25</v>
      </c>
      <c r="AE45" s="59"/>
    </row>
    <row r="46" spans="2:34" s="1" customFormat="1" ht="24.95" customHeight="1" thickTop="1" x14ac:dyDescent="0.3">
      <c r="B46" s="5"/>
      <c r="C46" s="415" t="s">
        <v>88</v>
      </c>
      <c r="D46" s="257" t="s">
        <v>122</v>
      </c>
      <c r="E46" s="230" t="s">
        <v>102</v>
      </c>
      <c r="F46" s="146"/>
      <c r="G46" s="260" t="s">
        <v>165</v>
      </c>
      <c r="H46" s="260" t="s">
        <v>144</v>
      </c>
      <c r="I46" s="43" t="s">
        <v>164</v>
      </c>
      <c r="J46" s="43"/>
      <c r="K46" s="43"/>
      <c r="L46" s="43"/>
      <c r="M46" s="260"/>
      <c r="N46" s="43" t="s">
        <v>143</v>
      </c>
      <c r="O46" s="361" t="s">
        <v>61</v>
      </c>
      <c r="P46" s="44"/>
      <c r="Q46" s="43"/>
      <c r="R46" s="147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</row>
    <row r="47" spans="2:34" s="1" customFormat="1" ht="48" customHeight="1" x14ac:dyDescent="0.3">
      <c r="B47" s="5"/>
      <c r="C47" s="418"/>
      <c r="D47" s="256" t="s">
        <v>124</v>
      </c>
      <c r="E47" s="351" t="s">
        <v>103</v>
      </c>
      <c r="F47" s="48"/>
      <c r="G47" s="68" t="s">
        <v>136</v>
      </c>
      <c r="H47" s="49" t="s">
        <v>70</v>
      </c>
      <c r="I47" s="49" t="s">
        <v>2</v>
      </c>
      <c r="J47" s="49"/>
      <c r="K47" s="49"/>
      <c r="L47" s="49"/>
      <c r="M47" s="49"/>
      <c r="N47" s="49" t="s">
        <v>6</v>
      </c>
      <c r="O47" s="49" t="s">
        <v>3</v>
      </c>
      <c r="P47" s="50"/>
      <c r="Q47" s="49"/>
      <c r="R47" s="143" t="s">
        <v>1</v>
      </c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SUM(F48:AC48)</f>
        <v>151</v>
      </c>
    </row>
    <row r="48" spans="2:34" s="1" customFormat="1" ht="30" customHeight="1" thickBot="1" x14ac:dyDescent="0.35">
      <c r="B48" s="5"/>
      <c r="C48" s="418"/>
      <c r="D48" s="38" t="s">
        <v>45</v>
      </c>
      <c r="E48" s="228" t="s">
        <v>104</v>
      </c>
      <c r="F48" s="161"/>
      <c r="G48" s="113">
        <v>24</v>
      </c>
      <c r="H48" s="113">
        <v>12</v>
      </c>
      <c r="I48" s="113">
        <v>24</v>
      </c>
      <c r="J48" s="113"/>
      <c r="K48" s="113"/>
      <c r="L48" s="113"/>
      <c r="M48" s="113"/>
      <c r="N48" s="113">
        <v>36</v>
      </c>
      <c r="O48" s="362">
        <v>24</v>
      </c>
      <c r="P48" s="162"/>
      <c r="Q48" s="110"/>
      <c r="R48" s="163">
        <v>31</v>
      </c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>
        <v>25</v>
      </c>
      <c r="AE48" s="148"/>
    </row>
    <row r="49" spans="2:34" ht="24.95" customHeight="1" thickTop="1" x14ac:dyDescent="0.3">
      <c r="C49" s="445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</row>
    <row r="50" spans="2:34" ht="45" customHeight="1" x14ac:dyDescent="0.3">
      <c r="C50" s="446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</row>
    <row r="51" spans="2:34" ht="30" customHeight="1" thickBot="1" x14ac:dyDescent="0.35">
      <c r="C51" s="447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</row>
    <row r="52" spans="2:34" s="1" customFormat="1" ht="32.1" customHeight="1" thickTop="1" thickBot="1" x14ac:dyDescent="0.35">
      <c r="B52" s="5"/>
      <c r="C52" s="250"/>
      <c r="D52" s="251"/>
      <c r="E52" s="252" t="s">
        <v>118</v>
      </c>
      <c r="F52" s="149">
        <f t="shared" ref="F52:AC52" si="3">SUM(F39,F42,F45,F48)</f>
        <v>48</v>
      </c>
      <c r="G52" s="150">
        <f t="shared" si="3"/>
        <v>48</v>
      </c>
      <c r="H52" s="150">
        <f t="shared" si="3"/>
        <v>24</v>
      </c>
      <c r="I52" s="150">
        <f t="shared" si="3"/>
        <v>48</v>
      </c>
      <c r="J52" s="150">
        <f t="shared" si="3"/>
        <v>48</v>
      </c>
      <c r="K52" s="150">
        <f t="shared" si="3"/>
        <v>48</v>
      </c>
      <c r="L52" s="150">
        <f t="shared" si="3"/>
        <v>48</v>
      </c>
      <c r="M52" s="150">
        <f t="shared" si="3"/>
        <v>48</v>
      </c>
      <c r="N52" s="150">
        <f t="shared" si="3"/>
        <v>72</v>
      </c>
      <c r="O52" s="150">
        <f t="shared" si="3"/>
        <v>48</v>
      </c>
      <c r="P52" s="150">
        <f t="shared" si="3"/>
        <v>0</v>
      </c>
      <c r="Q52" s="150">
        <f t="shared" si="3"/>
        <v>104</v>
      </c>
      <c r="R52" s="151">
        <f t="shared" si="3"/>
        <v>83</v>
      </c>
      <c r="S52" s="149">
        <f t="shared" si="3"/>
        <v>0</v>
      </c>
      <c r="T52" s="150">
        <f t="shared" si="3"/>
        <v>0</v>
      </c>
      <c r="U52" s="150">
        <f t="shared" si="3"/>
        <v>0</v>
      </c>
      <c r="V52" s="150">
        <f t="shared" si="3"/>
        <v>0</v>
      </c>
      <c r="W52" s="150">
        <f t="shared" si="3"/>
        <v>0</v>
      </c>
      <c r="X52" s="150">
        <f t="shared" si="3"/>
        <v>0</v>
      </c>
      <c r="Y52" s="150">
        <f t="shared" si="3"/>
        <v>0</v>
      </c>
      <c r="Z52" s="150">
        <f t="shared" si="3"/>
        <v>0</v>
      </c>
      <c r="AA52" s="150">
        <f t="shared" si="3"/>
        <v>0</v>
      </c>
      <c r="AB52" s="150">
        <f t="shared" si="3"/>
        <v>0</v>
      </c>
      <c r="AC52" s="151">
        <f t="shared" si="3"/>
        <v>0</v>
      </c>
      <c r="AD52" s="220">
        <f>SUM(AD39)</f>
        <v>25</v>
      </c>
      <c r="AE52" s="152">
        <f>SUM(F52:AD52)</f>
        <v>692</v>
      </c>
    </row>
    <row r="53" spans="2:34" s="1" customFormat="1" ht="35.1" customHeight="1" thickBot="1" x14ac:dyDescent="0.35">
      <c r="B53" s="5"/>
      <c r="C53" s="419" t="s">
        <v>120</v>
      </c>
      <c r="D53" s="420"/>
      <c r="E53" s="253" t="s">
        <v>121</v>
      </c>
      <c r="F53" s="439" t="s">
        <v>10</v>
      </c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1"/>
    </row>
    <row r="54" spans="2:34" s="1" customFormat="1" ht="24.95" customHeight="1" thickTop="1" x14ac:dyDescent="0.3">
      <c r="B54" s="2"/>
      <c r="C54" s="416" t="s">
        <v>83</v>
      </c>
      <c r="D54" s="257" t="s">
        <v>122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2"/>
      <c r="S54" s="42"/>
      <c r="T54" s="71"/>
      <c r="U54" s="71"/>
      <c r="V54" s="71"/>
      <c r="W54" s="71"/>
      <c r="X54" s="71"/>
      <c r="Y54" s="71"/>
      <c r="Z54" s="71"/>
      <c r="AA54" s="72"/>
      <c r="AB54" s="209" t="s">
        <v>18</v>
      </c>
      <c r="AC54" s="169"/>
      <c r="AD54" s="207">
        <v>0.47916666666666669</v>
      </c>
      <c r="AE54" s="170"/>
    </row>
    <row r="55" spans="2:34" ht="48" customHeight="1" x14ac:dyDescent="0.3">
      <c r="C55" s="416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8"/>
      <c r="T55" s="49"/>
      <c r="U55" s="49"/>
      <c r="V55" s="49"/>
      <c r="W55" s="49"/>
      <c r="X55" s="49"/>
      <c r="Y55" s="49"/>
      <c r="Z55" s="49"/>
      <c r="AA55" s="171" t="s">
        <v>20</v>
      </c>
      <c r="AB55" s="172" t="s">
        <v>12</v>
      </c>
      <c r="AC55" s="103"/>
      <c r="AD55" s="222" t="s">
        <v>161</v>
      </c>
      <c r="AE55" s="54">
        <f>SUM(F56:AD56)</f>
        <v>145</v>
      </c>
      <c r="AF55"/>
    </row>
    <row r="56" spans="2:34" ht="30" customHeight="1" thickBot="1" x14ac:dyDescent="0.35">
      <c r="C56" s="416"/>
      <c r="D56" s="38" t="s">
        <v>45</v>
      </c>
      <c r="E56" s="228" t="s">
        <v>107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109"/>
      <c r="T56" s="110"/>
      <c r="U56" s="110"/>
      <c r="V56" s="110"/>
      <c r="W56" s="110"/>
      <c r="X56" s="110"/>
      <c r="Y56" s="110"/>
      <c r="Z56" s="110"/>
      <c r="AA56" s="111"/>
      <c r="AB56" s="110">
        <v>120</v>
      </c>
      <c r="AC56" s="135"/>
      <c r="AD56" s="115">
        <v>25</v>
      </c>
      <c r="AE56" s="59"/>
      <c r="AF56"/>
    </row>
    <row r="57" spans="2:34" ht="24.95" customHeight="1" thickTop="1" x14ac:dyDescent="0.3">
      <c r="C57" s="415" t="s">
        <v>90</v>
      </c>
      <c r="D57" s="257" t="s">
        <v>122</v>
      </c>
      <c r="E57" s="243" t="s">
        <v>108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209" t="s">
        <v>4</v>
      </c>
      <c r="R57" s="260"/>
      <c r="S57" s="146"/>
      <c r="T57" s="43"/>
      <c r="U57" s="43"/>
      <c r="V57" s="43"/>
      <c r="W57" s="43"/>
      <c r="X57" s="44"/>
      <c r="Y57" s="43"/>
      <c r="Z57" s="43"/>
      <c r="AA57" s="44"/>
      <c r="AB57" s="173"/>
      <c r="AC57" s="174"/>
      <c r="AD57" s="175"/>
      <c r="AE57" s="47"/>
      <c r="AF57"/>
    </row>
    <row r="58" spans="2:34" ht="48" customHeight="1" x14ac:dyDescent="0.3">
      <c r="C58" s="416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176" t="s">
        <v>20</v>
      </c>
      <c r="Q58" s="172" t="s">
        <v>12</v>
      </c>
      <c r="R58" s="49"/>
      <c r="S58" s="48"/>
      <c r="T58" s="68"/>
      <c r="U58" s="49"/>
      <c r="V58" s="49"/>
      <c r="W58" s="49"/>
      <c r="X58" s="177"/>
      <c r="Y58" s="49"/>
      <c r="Z58" s="49"/>
      <c r="AA58" s="178"/>
      <c r="AB58" s="179"/>
      <c r="AC58" s="180"/>
      <c r="AD58" s="53"/>
      <c r="AE58" s="76">
        <f>SUM(F59:AD59)</f>
        <v>120</v>
      </c>
      <c r="AF58"/>
    </row>
    <row r="59" spans="2:34" ht="30" customHeight="1" thickBot="1" x14ac:dyDescent="0.35">
      <c r="C59" s="417"/>
      <c r="D59" s="38" t="s">
        <v>45</v>
      </c>
      <c r="E59" s="242" t="s">
        <v>109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113"/>
      <c r="Q59" s="113">
        <v>120</v>
      </c>
      <c r="R59" s="113"/>
      <c r="S59" s="161"/>
      <c r="T59" s="113"/>
      <c r="U59" s="113"/>
      <c r="V59" s="110"/>
      <c r="W59" s="113"/>
      <c r="X59" s="114"/>
      <c r="Y59" s="110"/>
      <c r="Z59" s="113"/>
      <c r="AA59" s="114"/>
      <c r="AB59" s="204"/>
      <c r="AC59" s="205"/>
      <c r="AD59" s="206"/>
      <c r="AE59" s="59"/>
      <c r="AF59"/>
    </row>
    <row r="60" spans="2:34" ht="24" customHeight="1" thickTop="1" x14ac:dyDescent="0.3">
      <c r="C60" s="421" t="s">
        <v>91</v>
      </c>
      <c r="D60" s="39">
        <v>1</v>
      </c>
      <c r="E60" s="244" t="s">
        <v>116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</row>
    <row r="61" spans="2:34" ht="24" customHeight="1" x14ac:dyDescent="0.3">
      <c r="C61" s="416"/>
      <c r="D61" s="40">
        <v>2</v>
      </c>
      <c r="E61" s="245" t="s">
        <v>110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</row>
    <row r="62" spans="2:34" ht="24" customHeight="1" x14ac:dyDescent="0.3">
      <c r="C62" s="416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</row>
    <row r="63" spans="2:34" ht="24.95" customHeight="1" thickBot="1" x14ac:dyDescent="0.35">
      <c r="C63" s="422"/>
      <c r="D63" s="38" t="s">
        <v>45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</row>
    <row r="64" spans="2:34" ht="24.95" customHeight="1" thickTop="1" x14ac:dyDescent="0.3">
      <c r="C64" s="423" t="s">
        <v>92</v>
      </c>
      <c r="D64" s="257" t="s">
        <v>122</v>
      </c>
      <c r="E64" s="243" t="s">
        <v>145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3" t="s">
        <v>63</v>
      </c>
      <c r="U64" s="43"/>
      <c r="V64" s="43" t="s">
        <v>64</v>
      </c>
      <c r="W64" s="44" t="s">
        <v>60</v>
      </c>
      <c r="X64" s="44"/>
      <c r="Y64" s="43" t="s">
        <v>61</v>
      </c>
      <c r="Z64" s="43"/>
      <c r="AA64" s="44"/>
      <c r="AB64" s="43"/>
      <c r="AC64" s="174"/>
      <c r="AD64" s="208">
        <v>0.76388888888888884</v>
      </c>
      <c r="AE64" s="224"/>
      <c r="AF64"/>
    </row>
    <row r="65" spans="3:34" ht="48" customHeight="1" x14ac:dyDescent="0.3">
      <c r="C65" s="424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 t="s">
        <v>15</v>
      </c>
      <c r="U65" s="49"/>
      <c r="V65" s="49" t="s">
        <v>54</v>
      </c>
      <c r="W65" s="50" t="s">
        <v>49</v>
      </c>
      <c r="X65" s="50"/>
      <c r="Y65" s="49" t="s">
        <v>16</v>
      </c>
      <c r="Z65" s="49"/>
      <c r="AA65" s="50"/>
      <c r="AB65" s="49" t="s">
        <v>12</v>
      </c>
      <c r="AC65" s="178"/>
      <c r="AD65" s="222" t="s">
        <v>78</v>
      </c>
      <c r="AE65" s="54">
        <f>SUM(F66:AD66)</f>
        <v>197</v>
      </c>
      <c r="AF65"/>
    </row>
    <row r="66" spans="3:34" ht="30" customHeight="1" thickBot="1" x14ac:dyDescent="0.35">
      <c r="C66" s="425"/>
      <c r="D66" s="38" t="s">
        <v>45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09"/>
      <c r="T66" s="110">
        <v>36</v>
      </c>
      <c r="U66" s="110"/>
      <c r="V66" s="110">
        <v>36</v>
      </c>
      <c r="W66" s="111">
        <v>24</v>
      </c>
      <c r="X66" s="111"/>
      <c r="Y66" s="110">
        <v>24</v>
      </c>
      <c r="Z66" s="110"/>
      <c r="AA66" s="111"/>
      <c r="AB66" s="110">
        <v>52</v>
      </c>
      <c r="AC66" s="135"/>
      <c r="AD66" s="122">
        <v>25</v>
      </c>
      <c r="AE66" s="59"/>
      <c r="AF66"/>
    </row>
    <row r="67" spans="3:34" ht="24.95" customHeight="1" thickTop="1" x14ac:dyDescent="0.3">
      <c r="C67" s="424" t="s">
        <v>93</v>
      </c>
      <c r="D67" s="257" t="s">
        <v>122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57</v>
      </c>
      <c r="T67" s="43"/>
      <c r="U67" s="43" t="s">
        <v>61</v>
      </c>
      <c r="V67" s="43"/>
      <c r="W67" s="43"/>
      <c r="X67" s="44" t="s">
        <v>59</v>
      </c>
      <c r="Y67" s="44"/>
      <c r="Z67" s="43" t="s">
        <v>60</v>
      </c>
      <c r="AA67" s="44" t="s">
        <v>58</v>
      </c>
      <c r="AB67" s="43"/>
      <c r="AC67" s="174"/>
      <c r="AD67" s="259"/>
      <c r="AE67" s="224"/>
      <c r="AF67"/>
    </row>
    <row r="68" spans="3:34" ht="48" customHeight="1" x14ac:dyDescent="0.3">
      <c r="C68" s="424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55</v>
      </c>
      <c r="T68" s="49"/>
      <c r="U68" s="49" t="s">
        <v>16</v>
      </c>
      <c r="V68" s="49"/>
      <c r="W68" s="49"/>
      <c r="X68" s="50" t="s">
        <v>48</v>
      </c>
      <c r="Y68" s="50"/>
      <c r="Z68" s="49" t="s">
        <v>19</v>
      </c>
      <c r="AA68" s="50" t="s">
        <v>56</v>
      </c>
      <c r="AB68" s="49" t="s">
        <v>12</v>
      </c>
      <c r="AC68" s="189"/>
      <c r="AD68" s="222" t="s">
        <v>162</v>
      </c>
      <c r="AE68" s="54">
        <f>SUM(F69:AD69)</f>
        <v>197</v>
      </c>
      <c r="AF68"/>
      <c r="AH68" s="261"/>
    </row>
    <row r="69" spans="3:34" ht="30" customHeight="1" thickBot="1" x14ac:dyDescent="0.35">
      <c r="C69" s="424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24</v>
      </c>
      <c r="T69" s="113"/>
      <c r="U69" s="113">
        <v>24</v>
      </c>
      <c r="V69" s="113"/>
      <c r="W69" s="113"/>
      <c r="X69" s="114">
        <v>24</v>
      </c>
      <c r="Y69" s="114"/>
      <c r="Z69" s="110">
        <v>24</v>
      </c>
      <c r="AA69" s="114">
        <v>24</v>
      </c>
      <c r="AB69" s="110">
        <v>52</v>
      </c>
      <c r="AC69" s="205"/>
      <c r="AD69" s="115">
        <v>25</v>
      </c>
      <c r="AE69" s="59"/>
      <c r="AF69"/>
    </row>
    <row r="70" spans="3:34" ht="32.1" customHeight="1" thickTop="1" thickBot="1" x14ac:dyDescent="0.35">
      <c r="C70" s="410"/>
      <c r="D70" s="411"/>
      <c r="E70" s="248" t="s">
        <v>118</v>
      </c>
      <c r="F70" s="190">
        <f>SUM(F56,F59,F66,F69)</f>
        <v>0</v>
      </c>
      <c r="G70" s="191">
        <f t="shared" ref="G70:AC70" si="4">SUM(G56,G59,G66,G69)</f>
        <v>0</v>
      </c>
      <c r="H70" s="191">
        <f t="shared" si="4"/>
        <v>0</v>
      </c>
      <c r="I70" s="191">
        <f t="shared" si="4"/>
        <v>0</v>
      </c>
      <c r="J70" s="191">
        <f t="shared" si="4"/>
        <v>0</v>
      </c>
      <c r="K70" s="191">
        <f t="shared" si="4"/>
        <v>0</v>
      </c>
      <c r="L70" s="191">
        <f t="shared" si="4"/>
        <v>0</v>
      </c>
      <c r="M70" s="191">
        <f t="shared" si="4"/>
        <v>0</v>
      </c>
      <c r="N70" s="191">
        <f t="shared" si="4"/>
        <v>0</v>
      </c>
      <c r="O70" s="191">
        <f t="shared" si="4"/>
        <v>0</v>
      </c>
      <c r="P70" s="191">
        <f t="shared" si="4"/>
        <v>0</v>
      </c>
      <c r="Q70" s="191">
        <f t="shared" si="4"/>
        <v>120</v>
      </c>
      <c r="R70" s="192">
        <f t="shared" si="4"/>
        <v>0</v>
      </c>
      <c r="S70" s="190">
        <f t="shared" si="4"/>
        <v>24</v>
      </c>
      <c r="T70" s="191">
        <f t="shared" si="4"/>
        <v>36</v>
      </c>
      <c r="U70" s="191">
        <f t="shared" si="4"/>
        <v>24</v>
      </c>
      <c r="V70" s="191">
        <f t="shared" si="4"/>
        <v>36</v>
      </c>
      <c r="W70" s="191">
        <f t="shared" si="4"/>
        <v>24</v>
      </c>
      <c r="X70" s="191">
        <f t="shared" si="4"/>
        <v>24</v>
      </c>
      <c r="Y70" s="191">
        <f t="shared" si="4"/>
        <v>24</v>
      </c>
      <c r="Z70" s="191">
        <f t="shared" si="4"/>
        <v>24</v>
      </c>
      <c r="AA70" s="191">
        <f t="shared" si="4"/>
        <v>24</v>
      </c>
      <c r="AB70" s="191">
        <f t="shared" si="4"/>
        <v>224</v>
      </c>
      <c r="AC70" s="193">
        <f t="shared" si="4"/>
        <v>0</v>
      </c>
      <c r="AD70" s="194">
        <f>SUM(AD45,AD48,AD56,AD66,AD69)</f>
        <v>125</v>
      </c>
      <c r="AE70" s="195">
        <f>SUM(AD45,AD48,AE55,AE58,AE65,AE68)</f>
        <v>709</v>
      </c>
      <c r="AF70"/>
    </row>
    <row r="71" spans="3:34" ht="42" customHeight="1" thickTop="1" thickBot="1" x14ac:dyDescent="0.35">
      <c r="C71" s="17"/>
      <c r="D71" s="23"/>
      <c r="E71" s="249" t="s">
        <v>119</v>
      </c>
      <c r="F71" s="196">
        <f t="shared" ref="F71:AE71" si="5">SUM(F33,F52,F70)</f>
        <v>96</v>
      </c>
      <c r="G71" s="197">
        <f t="shared" si="5"/>
        <v>96</v>
      </c>
      <c r="H71" s="197">
        <f t="shared" si="5"/>
        <v>72</v>
      </c>
      <c r="I71" s="197">
        <f t="shared" si="5"/>
        <v>96</v>
      </c>
      <c r="J71" s="197">
        <f t="shared" si="5"/>
        <v>96</v>
      </c>
      <c r="K71" s="197">
        <f t="shared" si="5"/>
        <v>96</v>
      </c>
      <c r="L71" s="197">
        <f t="shared" si="5"/>
        <v>72</v>
      </c>
      <c r="M71" s="197">
        <f t="shared" si="5"/>
        <v>96</v>
      </c>
      <c r="N71" s="197">
        <f t="shared" si="5"/>
        <v>120</v>
      </c>
      <c r="O71" s="197">
        <f t="shared" si="5"/>
        <v>96</v>
      </c>
      <c r="P71" s="197">
        <f t="shared" si="5"/>
        <v>24</v>
      </c>
      <c r="Q71" s="197">
        <f t="shared" si="5"/>
        <v>328</v>
      </c>
      <c r="R71" s="198">
        <f t="shared" si="5"/>
        <v>218</v>
      </c>
      <c r="S71" s="196">
        <f t="shared" si="5"/>
        <v>96</v>
      </c>
      <c r="T71" s="197">
        <f t="shared" si="5"/>
        <v>84</v>
      </c>
      <c r="U71" s="197">
        <f t="shared" si="5"/>
        <v>72</v>
      </c>
      <c r="V71" s="197">
        <f t="shared" si="5"/>
        <v>96</v>
      </c>
      <c r="W71" s="197">
        <f t="shared" si="5"/>
        <v>72</v>
      </c>
      <c r="X71" s="197">
        <f t="shared" si="5"/>
        <v>72</v>
      </c>
      <c r="Y71" s="197">
        <f t="shared" si="5"/>
        <v>72</v>
      </c>
      <c r="Z71" s="197">
        <f t="shared" si="5"/>
        <v>72</v>
      </c>
      <c r="AA71" s="197">
        <f t="shared" si="5"/>
        <v>84</v>
      </c>
      <c r="AB71" s="197">
        <f t="shared" si="5"/>
        <v>380</v>
      </c>
      <c r="AC71" s="199">
        <f t="shared" si="5"/>
        <v>0</v>
      </c>
      <c r="AD71" s="200">
        <f t="shared" si="5"/>
        <v>325</v>
      </c>
      <c r="AE71" s="201">
        <f t="shared" si="5"/>
        <v>2931</v>
      </c>
      <c r="AF71"/>
    </row>
    <row r="72" spans="3:34" ht="12" customHeight="1" x14ac:dyDescent="0.3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4" spans="3:34" ht="24.95" customHeight="1" x14ac:dyDescent="0.3">
      <c r="D74" s="393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396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34" ht="24.95" customHeight="1" x14ac:dyDescent="0.3">
      <c r="D75" s="394"/>
      <c r="E75" s="397">
        <f>SUM(F76,M75:O76)</f>
        <v>53</v>
      </c>
      <c r="F75" s="275">
        <f>COUNTIF($F$5:$AC$32,F74)</f>
        <v>8</v>
      </c>
      <c r="G75" s="276">
        <f t="shared" ref="G75:L75" si="6">COUNTIF($F$5:$AC$32,G74)</f>
        <v>0</v>
      </c>
      <c r="H75" s="276">
        <f t="shared" si="6"/>
        <v>0</v>
      </c>
      <c r="I75" s="276">
        <f t="shared" si="6"/>
        <v>7</v>
      </c>
      <c r="J75" s="276">
        <f t="shared" si="6"/>
        <v>8</v>
      </c>
      <c r="K75" s="276">
        <f t="shared" si="6"/>
        <v>7</v>
      </c>
      <c r="L75" s="317">
        <f t="shared" si="6"/>
        <v>8</v>
      </c>
      <c r="M75" s="399">
        <f>COUNTIF($F$5:$AC$32,M74)</f>
        <v>8</v>
      </c>
      <c r="N75" s="399">
        <v>6</v>
      </c>
      <c r="O75" s="403">
        <v>1</v>
      </c>
      <c r="P75" s="405"/>
      <c r="Q75" s="394"/>
      <c r="R75" s="389">
        <f>SUM(S76,Z75:AB76)</f>
        <v>25</v>
      </c>
      <c r="S75" s="275">
        <f>COUNTIF($F$37:$AC$51,S74)</f>
        <v>4</v>
      </c>
      <c r="T75" s="276">
        <f t="shared" ref="T75:Y75" si="7">COUNTIF($F$37:$AC$51,T74)</f>
        <v>1</v>
      </c>
      <c r="U75" s="276">
        <f t="shared" si="7"/>
        <v>1</v>
      </c>
      <c r="V75" s="276">
        <f t="shared" si="7"/>
        <v>3</v>
      </c>
      <c r="W75" s="276">
        <f t="shared" si="7"/>
        <v>4</v>
      </c>
      <c r="X75" s="276">
        <f t="shared" si="7"/>
        <v>3</v>
      </c>
      <c r="Y75" s="277">
        <f t="shared" si="7"/>
        <v>4</v>
      </c>
      <c r="Z75" s="391">
        <f>COUNTIF($F$37:$AC$51,Z74)</f>
        <v>4</v>
      </c>
      <c r="AA75" s="391">
        <v>1</v>
      </c>
    </row>
    <row r="76" spans="3:34" ht="24.95" customHeight="1" thickBot="1" x14ac:dyDescent="0.35">
      <c r="D76" s="394"/>
      <c r="E76" s="398"/>
      <c r="F76" s="401">
        <f>SUM(F75:L75)</f>
        <v>38</v>
      </c>
      <c r="G76" s="387"/>
      <c r="H76" s="387"/>
      <c r="I76" s="387"/>
      <c r="J76" s="387"/>
      <c r="K76" s="387"/>
      <c r="L76" s="388"/>
      <c r="M76" s="400"/>
      <c r="N76" s="400"/>
      <c r="O76" s="404"/>
      <c r="P76" s="406"/>
      <c r="Q76" s="394"/>
      <c r="R76" s="390"/>
      <c r="S76" s="401">
        <f>SUM(S75:Y75)</f>
        <v>20</v>
      </c>
      <c r="T76" s="387"/>
      <c r="U76" s="387"/>
      <c r="V76" s="387"/>
      <c r="W76" s="387"/>
      <c r="X76" s="387"/>
      <c r="Y76" s="402"/>
      <c r="Z76" s="392"/>
      <c r="AA76" s="392"/>
    </row>
    <row r="77" spans="3:34" ht="24.95" customHeight="1" thickTop="1" x14ac:dyDescent="0.3">
      <c r="D77" s="394"/>
      <c r="E77" s="278" t="s">
        <v>80</v>
      </c>
      <c r="F77" s="318">
        <f>IFERROR(HLOOKUP(F74,$F$6:$AC$7,2,),"")</f>
        <v>24</v>
      </c>
      <c r="G77" s="319" t="str">
        <f t="shared" ref="G77:M77" si="8">IFERROR(HLOOKUP(G74,$F$6:$AC$7,2,),"")</f>
        <v/>
      </c>
      <c r="H77" s="319" t="str">
        <f t="shared" si="8"/>
        <v/>
      </c>
      <c r="I77" s="319">
        <f t="shared" si="8"/>
        <v>24</v>
      </c>
      <c r="J77" s="319">
        <f t="shared" si="8"/>
        <v>24</v>
      </c>
      <c r="K77" s="319">
        <f t="shared" si="8"/>
        <v>24</v>
      </c>
      <c r="L77" s="320">
        <f t="shared" si="8"/>
        <v>24</v>
      </c>
      <c r="M77" s="279">
        <f t="shared" si="8"/>
        <v>52</v>
      </c>
      <c r="N77" s="278">
        <f>AD7</f>
        <v>25</v>
      </c>
      <c r="O77" s="280" t="str">
        <f t="shared" ref="O77" si="9">IFERROR(HLOOKUP(O74,$E$6:$AB$7,2,),"")</f>
        <v/>
      </c>
      <c r="P77" s="355"/>
      <c r="Q77" s="394"/>
      <c r="R77" s="280" t="s">
        <v>80</v>
      </c>
      <c r="S77" s="282">
        <f>IFERROR(HLOOKUP(S74,$F$38:$AC$39,2,),"")</f>
        <v>24</v>
      </c>
      <c r="T77" s="283" t="str">
        <f t="shared" ref="T77:Y77" si="10">IFERROR(HLOOKUP(T74,$F$38:$AC$39,2,),"")</f>
        <v/>
      </c>
      <c r="U77" s="283" t="str">
        <f t="shared" si="10"/>
        <v/>
      </c>
      <c r="V77" s="283">
        <f t="shared" si="10"/>
        <v>24</v>
      </c>
      <c r="W77" s="283">
        <f t="shared" si="10"/>
        <v>24</v>
      </c>
      <c r="X77" s="283">
        <f t="shared" si="10"/>
        <v>24</v>
      </c>
      <c r="Y77" s="284">
        <f t="shared" si="10"/>
        <v>24</v>
      </c>
      <c r="Z77" s="282">
        <f>IFERROR(HLOOKUP(Z74,$F$38:$AC$39,2,),"")</f>
        <v>52</v>
      </c>
      <c r="AA77" s="285">
        <f>AD39</f>
        <v>25</v>
      </c>
    </row>
    <row r="78" spans="3:34" ht="24.95" customHeight="1" x14ac:dyDescent="0.3">
      <c r="D78" s="394"/>
      <c r="E78" s="286" t="s">
        <v>79</v>
      </c>
      <c r="F78" s="324">
        <f>IFERROR(HLOOKUP(F74,$F$9:$AC$10,2,),"")</f>
        <v>24</v>
      </c>
      <c r="G78" s="288" t="str">
        <f t="shared" ref="G78:M78" si="11">IFERROR(HLOOKUP(G74,$F$9:$AC$10,2,),"")</f>
        <v/>
      </c>
      <c r="H78" s="288" t="str">
        <f t="shared" si="11"/>
        <v/>
      </c>
      <c r="I78" s="288">
        <f t="shared" si="11"/>
        <v>24</v>
      </c>
      <c r="J78" s="288">
        <f t="shared" si="11"/>
        <v>24</v>
      </c>
      <c r="K78" s="325">
        <f t="shared" si="11"/>
        <v>24</v>
      </c>
      <c r="L78" s="289">
        <f t="shared" si="11"/>
        <v>24</v>
      </c>
      <c r="M78" s="287">
        <f t="shared" si="11"/>
        <v>52</v>
      </c>
      <c r="N78" s="290">
        <f>AD10</f>
        <v>25</v>
      </c>
      <c r="O78" s="290" t="str">
        <f t="shared" ref="O78" si="12">IFERROR(HLOOKUP(O74,$E$9:$AB$10,2,),"")</f>
        <v/>
      </c>
      <c r="P78" s="355"/>
      <c r="Q78" s="394"/>
      <c r="R78" s="286" t="s">
        <v>79</v>
      </c>
      <c r="S78" s="329">
        <f>IFERROR(HLOOKUP(S74,$F$41:$AC$42,2,),"")</f>
        <v>24</v>
      </c>
      <c r="T78" s="292" t="str">
        <f t="shared" ref="T78:Z78" si="13">IFERROR(HLOOKUP(T74,$F$41:$AC$42,2,),"")</f>
        <v/>
      </c>
      <c r="U78" s="292" t="str">
        <f t="shared" si="13"/>
        <v/>
      </c>
      <c r="V78" s="292">
        <f t="shared" si="13"/>
        <v>24</v>
      </c>
      <c r="W78" s="292">
        <f t="shared" si="13"/>
        <v>24</v>
      </c>
      <c r="X78" s="330">
        <f t="shared" si="13"/>
        <v>24</v>
      </c>
      <c r="Y78" s="293">
        <f t="shared" si="13"/>
        <v>24</v>
      </c>
      <c r="Z78" s="291">
        <f t="shared" si="13"/>
        <v>52</v>
      </c>
      <c r="AA78" s="294">
        <f>AD42</f>
        <v>0</v>
      </c>
    </row>
    <row r="79" spans="3:34" ht="24.95" customHeight="1" x14ac:dyDescent="0.3">
      <c r="D79" s="394"/>
      <c r="E79" s="295" t="s">
        <v>130</v>
      </c>
      <c r="F79" s="324">
        <f>IFERROR(HLOOKUP(F74,$F$12:$AC$13,2,),"")</f>
        <v>24</v>
      </c>
      <c r="G79" s="288" t="str">
        <f t="shared" ref="G79:M79" si="14">IFERROR(HLOOKUP(G74,$F$12:$AC$13,2,),"")</f>
        <v/>
      </c>
      <c r="H79" s="288" t="str">
        <f t="shared" si="14"/>
        <v/>
      </c>
      <c r="I79" s="288">
        <f t="shared" si="14"/>
        <v>24</v>
      </c>
      <c r="J79" s="288">
        <f t="shared" si="14"/>
        <v>24</v>
      </c>
      <c r="K79" s="325">
        <f t="shared" si="14"/>
        <v>24</v>
      </c>
      <c r="L79" s="289">
        <f t="shared" si="14"/>
        <v>24</v>
      </c>
      <c r="M79" s="287">
        <f t="shared" si="14"/>
        <v>52</v>
      </c>
      <c r="N79" s="290">
        <f>AD13</f>
        <v>25</v>
      </c>
      <c r="O79" s="290" t="str">
        <f t="shared" ref="O79" si="15">IFERROR(HLOOKUP(O74,$E$12:$AB$13,2,),"")</f>
        <v/>
      </c>
      <c r="P79" s="355"/>
      <c r="Q79" s="394"/>
      <c r="R79" s="295" t="s">
        <v>130</v>
      </c>
      <c r="S79" s="329">
        <f>IFERROR(HLOOKUP(S74,$F$44:$AC$45,2,),"")</f>
        <v>24</v>
      </c>
      <c r="T79" s="292">
        <f t="shared" ref="T79:Z79" si="16">IFERROR(HLOOKUP(T74,$F$44:$AC$45,2,),"")</f>
        <v>24</v>
      </c>
      <c r="U79" s="292">
        <f t="shared" si="16"/>
        <v>24</v>
      </c>
      <c r="V79" s="292" t="str">
        <f t="shared" si="16"/>
        <v/>
      </c>
      <c r="W79" s="292">
        <f t="shared" si="16"/>
        <v>12</v>
      </c>
      <c r="X79" s="330" t="str">
        <f t="shared" si="16"/>
        <v/>
      </c>
      <c r="Y79" s="293">
        <f t="shared" si="16"/>
        <v>36</v>
      </c>
      <c r="Z79" s="291">
        <f t="shared" si="16"/>
        <v>52</v>
      </c>
      <c r="AA79" s="294" t="str">
        <f t="shared" ref="AA79" si="17">IFERROR(HLOOKUP(AA74,$E$44:$AA$45,2,),"")</f>
        <v/>
      </c>
    </row>
    <row r="80" spans="3:34" ht="24.95" customHeight="1" thickBot="1" x14ac:dyDescent="0.35">
      <c r="D80" s="394"/>
      <c r="E80" s="286" t="s">
        <v>131</v>
      </c>
      <c r="F80" s="324">
        <f>IFERROR(HLOOKUP(F74,$F$15:$AC$16,2,),"")</f>
        <v>24</v>
      </c>
      <c r="G80" s="288" t="str">
        <f t="shared" ref="G80:M80" si="18">IFERROR(HLOOKUP(G74,$F$15:$AC$16,2,),"")</f>
        <v/>
      </c>
      <c r="H80" s="288" t="str">
        <f t="shared" si="18"/>
        <v/>
      </c>
      <c r="I80" s="288">
        <f t="shared" si="18"/>
        <v>24</v>
      </c>
      <c r="J80" s="288">
        <f t="shared" si="18"/>
        <v>24</v>
      </c>
      <c r="K80" s="325">
        <f t="shared" si="18"/>
        <v>24</v>
      </c>
      <c r="L80" s="289">
        <f t="shared" si="18"/>
        <v>24</v>
      </c>
      <c r="M80" s="287">
        <f t="shared" si="18"/>
        <v>31</v>
      </c>
      <c r="N80" s="290" t="str">
        <f t="shared" ref="N80" si="19">IFERROR(HLOOKUP(N74,$E$15:$AB$16,2,),"")</f>
        <v/>
      </c>
      <c r="O80" s="290">
        <f>AD16</f>
        <v>25</v>
      </c>
      <c r="P80" s="355"/>
      <c r="Q80" s="342">
        <f>SUM(S81:Y81)</f>
        <v>480</v>
      </c>
      <c r="R80" s="296" t="s">
        <v>131</v>
      </c>
      <c r="S80" s="326">
        <f>IFERROR(HLOOKUP(S74,$F$47:$AC$48,2,),"")</f>
        <v>24</v>
      </c>
      <c r="T80" s="327" t="str">
        <f t="shared" ref="T80:Z80" si="20">IFERROR(HLOOKUP(T74,$F$47:$AC$48,2,),"")</f>
        <v/>
      </c>
      <c r="U80" s="327" t="str">
        <f t="shared" si="20"/>
        <v/>
      </c>
      <c r="V80" s="327">
        <f t="shared" si="20"/>
        <v>12</v>
      </c>
      <c r="W80" s="327">
        <f t="shared" si="20"/>
        <v>36</v>
      </c>
      <c r="X80" s="327">
        <f t="shared" si="20"/>
        <v>24</v>
      </c>
      <c r="Y80" s="328">
        <f t="shared" si="20"/>
        <v>24</v>
      </c>
      <c r="Z80" s="297">
        <f t="shared" si="20"/>
        <v>31</v>
      </c>
      <c r="AA80" s="298" t="str">
        <f t="shared" ref="AA80" si="21">IFERROR(HLOOKUP(AA74,$E$47:$AA$48,2,),"")</f>
        <v/>
      </c>
    </row>
    <row r="81" spans="4:28" ht="24.95" customHeight="1" thickTop="1" x14ac:dyDescent="0.3">
      <c r="D81" s="394"/>
      <c r="E81" s="295" t="s">
        <v>132</v>
      </c>
      <c r="F81" s="324">
        <f>IFERROR(HLOOKUP(F74,$F$18:$AC$19,2,),"")</f>
        <v>24</v>
      </c>
      <c r="G81" s="288" t="str">
        <f t="shared" ref="G81:M81" si="22">IFERROR(HLOOKUP(G74,$F$18:$AC$19,2,),"")</f>
        <v/>
      </c>
      <c r="H81" s="288" t="str">
        <f t="shared" si="22"/>
        <v/>
      </c>
      <c r="I81" s="288">
        <f t="shared" si="22"/>
        <v>24</v>
      </c>
      <c r="J81" s="288">
        <f t="shared" si="22"/>
        <v>36</v>
      </c>
      <c r="K81" s="325" t="str">
        <f t="shared" si="22"/>
        <v/>
      </c>
      <c r="L81" s="289">
        <f t="shared" si="22"/>
        <v>36</v>
      </c>
      <c r="M81" s="287">
        <f t="shared" si="22"/>
        <v>52</v>
      </c>
      <c r="N81" s="290">
        <f>AD19</f>
        <v>25</v>
      </c>
      <c r="O81" s="290" t="str">
        <f t="shared" ref="O81" si="23">IFERROR(HLOOKUP(O74,$E$18:$AB$19,2,),"")</f>
        <v/>
      </c>
      <c r="P81" s="355"/>
      <c r="Q81" s="341">
        <f>SUM(Q80,Z81:AA81)</f>
        <v>692</v>
      </c>
      <c r="R81" s="299" t="s">
        <v>119</v>
      </c>
      <c r="S81" s="300">
        <f>SUM(S77:S80)</f>
        <v>96</v>
      </c>
      <c r="T81" s="301">
        <f t="shared" ref="T81:AA81" si="24">SUM(T77:T80)</f>
        <v>24</v>
      </c>
      <c r="U81" s="301">
        <f t="shared" si="24"/>
        <v>24</v>
      </c>
      <c r="V81" s="301">
        <f t="shared" si="24"/>
        <v>60</v>
      </c>
      <c r="W81" s="301">
        <f t="shared" si="24"/>
        <v>96</v>
      </c>
      <c r="X81" s="301">
        <f t="shared" si="24"/>
        <v>72</v>
      </c>
      <c r="Y81" s="302">
        <f t="shared" si="24"/>
        <v>108</v>
      </c>
      <c r="Z81" s="299">
        <f t="shared" si="24"/>
        <v>187</v>
      </c>
      <c r="AA81" s="299">
        <f t="shared" si="24"/>
        <v>25</v>
      </c>
    </row>
    <row r="82" spans="4:28" ht="24.95" customHeight="1" x14ac:dyDescent="0.3">
      <c r="D82" s="394"/>
      <c r="E82" s="286" t="s">
        <v>134</v>
      </c>
      <c r="F82" s="324">
        <f>IFERROR(HLOOKUP(F74,$F$21:$AC$22,2,),"")</f>
        <v>24</v>
      </c>
      <c r="G82" s="288" t="str">
        <f t="shared" ref="G82:M82" si="25">IFERROR(HLOOKUP(G74,$F$21:$AC$22,2,),"")</f>
        <v/>
      </c>
      <c r="H82" s="288" t="str">
        <f t="shared" si="25"/>
        <v/>
      </c>
      <c r="I82" s="288">
        <f t="shared" si="25"/>
        <v>24</v>
      </c>
      <c r="J82" s="288">
        <f t="shared" si="25"/>
        <v>24</v>
      </c>
      <c r="K82" s="325">
        <f t="shared" si="25"/>
        <v>24</v>
      </c>
      <c r="L82" s="289">
        <f t="shared" si="25"/>
        <v>24</v>
      </c>
      <c r="M82" s="287">
        <f t="shared" si="25"/>
        <v>52</v>
      </c>
      <c r="N82" s="290" t="str">
        <f t="shared" ref="N82:O82" si="26">IFERROR(HLOOKUP(N74,$E$21:$AB$22,2,),"")</f>
        <v/>
      </c>
      <c r="O82" s="290" t="str">
        <f t="shared" si="26"/>
        <v/>
      </c>
      <c r="P82" s="355"/>
      <c r="Q82" s="393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28" ht="24.95" customHeight="1" x14ac:dyDescent="0.3">
      <c r="D83" s="395"/>
      <c r="E83" s="286" t="s">
        <v>86</v>
      </c>
      <c r="F83" s="324">
        <f>IFERROR(HLOOKUP(F74,$F$28:$AC$29,2,),"")</f>
        <v>24</v>
      </c>
      <c r="G83" s="288" t="str">
        <f t="shared" ref="G83:M83" si="27">IFERROR(HLOOKUP(G74,$F$28:$AC$29,2,),"")</f>
        <v/>
      </c>
      <c r="H83" s="288" t="str">
        <f t="shared" si="27"/>
        <v/>
      </c>
      <c r="I83" s="288" t="str">
        <f t="shared" si="27"/>
        <v/>
      </c>
      <c r="J83" s="288">
        <f t="shared" si="27"/>
        <v>24</v>
      </c>
      <c r="K83" s="325">
        <f t="shared" si="27"/>
        <v>36</v>
      </c>
      <c r="L83" s="289">
        <f t="shared" si="27"/>
        <v>36</v>
      </c>
      <c r="M83" s="287">
        <f t="shared" si="27"/>
        <v>52</v>
      </c>
      <c r="N83" s="290">
        <f>AD29</f>
        <v>25</v>
      </c>
      <c r="O83" s="290" t="str">
        <f t="shared" ref="O83" si="28">IFERROR(HLOOKUP(O74,$E$28:$AB$29,2,),"")</f>
        <v/>
      </c>
      <c r="P83" s="355"/>
      <c r="Q83" s="394"/>
      <c r="R83" s="397">
        <f>SUM(S84,Z83,AB83)</f>
        <v>18</v>
      </c>
      <c r="S83" s="332">
        <f>COUNTIF($F$54:$AC$69,S82)</f>
        <v>2</v>
      </c>
      <c r="T83" s="276">
        <f t="shared" ref="T83:Y83" si="29">COUNTIF($F$54:$AC$69,T82)</f>
        <v>0</v>
      </c>
      <c r="U83" s="276">
        <f t="shared" si="29"/>
        <v>0</v>
      </c>
      <c r="V83" s="276">
        <f t="shared" si="29"/>
        <v>2</v>
      </c>
      <c r="W83" s="276">
        <f t="shared" si="29"/>
        <v>2</v>
      </c>
      <c r="X83" s="276">
        <f t="shared" si="29"/>
        <v>1</v>
      </c>
      <c r="Y83" s="317">
        <f t="shared" si="29"/>
        <v>2</v>
      </c>
      <c r="Z83" s="399">
        <f>COUNTIF($F$54:$AC$69,Z82)</f>
        <v>4</v>
      </c>
      <c r="AA83" s="337">
        <v>2</v>
      </c>
      <c r="AB83" s="385">
        <f>SUM(AA83:AA84)</f>
        <v>5</v>
      </c>
    </row>
    <row r="84" spans="4:28" ht="24.95" customHeight="1" thickBot="1" x14ac:dyDescent="0.35">
      <c r="D84" s="340">
        <f>SUM(F85:L85)</f>
        <v>960</v>
      </c>
      <c r="E84" s="296" t="s">
        <v>87</v>
      </c>
      <c r="F84" s="321">
        <f>IFERROR(HLOOKUP(F74,$F$31:$AC$32,2,),"")</f>
        <v>24</v>
      </c>
      <c r="G84" s="322" t="str">
        <f t="shared" ref="G84:M84" si="30">IFERROR(HLOOKUP(G74,$F$31:$AC$32,2,),"")</f>
        <v/>
      </c>
      <c r="H84" s="322" t="str">
        <f t="shared" si="30"/>
        <v/>
      </c>
      <c r="I84" s="322">
        <f t="shared" si="30"/>
        <v>24</v>
      </c>
      <c r="J84" s="322">
        <f t="shared" si="30"/>
        <v>24</v>
      </c>
      <c r="K84" s="322">
        <f t="shared" si="30"/>
        <v>24</v>
      </c>
      <c r="L84" s="323">
        <f t="shared" si="30"/>
        <v>24</v>
      </c>
      <c r="M84" s="303">
        <f t="shared" si="30"/>
        <v>52</v>
      </c>
      <c r="N84" s="305">
        <f>AD32</f>
        <v>25</v>
      </c>
      <c r="O84" s="304" t="str">
        <f t="shared" ref="O84" si="31">IFERROR(HLOOKUP(O74,$E$31:$AB$32,2,),"")</f>
        <v/>
      </c>
      <c r="P84" s="355"/>
      <c r="Q84" s="394"/>
      <c r="R84" s="398"/>
      <c r="S84" s="386">
        <f>SUM(S83:Y83)</f>
        <v>9</v>
      </c>
      <c r="T84" s="387"/>
      <c r="U84" s="387"/>
      <c r="V84" s="387"/>
      <c r="W84" s="387"/>
      <c r="X84" s="387"/>
      <c r="Y84" s="388"/>
      <c r="Z84" s="400"/>
      <c r="AA84" s="338">
        <v>3</v>
      </c>
      <c r="AB84" s="385"/>
    </row>
    <row r="85" spans="4:28" ht="24.95" customHeight="1" thickTop="1" x14ac:dyDescent="0.3">
      <c r="D85" s="341">
        <f>SUM(D84,M85:O85)</f>
        <v>1530</v>
      </c>
      <c r="E85" s="306" t="s">
        <v>119</v>
      </c>
      <c r="F85" s="300">
        <f>SUM(F77:F84)</f>
        <v>192</v>
      </c>
      <c r="G85" s="301">
        <f t="shared" ref="G85:O85" si="32">SUM(G77:G84)</f>
        <v>0</v>
      </c>
      <c r="H85" s="301">
        <f t="shared" si="32"/>
        <v>0</v>
      </c>
      <c r="I85" s="301">
        <f t="shared" si="32"/>
        <v>168</v>
      </c>
      <c r="J85" s="301">
        <f t="shared" si="32"/>
        <v>204</v>
      </c>
      <c r="K85" s="301">
        <f t="shared" si="32"/>
        <v>180</v>
      </c>
      <c r="L85" s="302">
        <f t="shared" si="32"/>
        <v>216</v>
      </c>
      <c r="M85" s="307">
        <f t="shared" si="32"/>
        <v>395</v>
      </c>
      <c r="N85" s="299">
        <f t="shared" si="32"/>
        <v>150</v>
      </c>
      <c r="O85" s="308">
        <f t="shared" si="32"/>
        <v>25</v>
      </c>
      <c r="P85" s="309"/>
      <c r="Q85" s="394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25</v>
      </c>
    </row>
    <row r="86" spans="4:28" ht="24.95" customHeight="1" x14ac:dyDescent="0.3">
      <c r="Q86" s="394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25</v>
      </c>
    </row>
    <row r="87" spans="4:28" ht="24.95" customHeight="1" x14ac:dyDescent="0.3">
      <c r="E87" s="345">
        <f>SUM(F87:O87)</f>
        <v>2931</v>
      </c>
      <c r="F87" s="344">
        <f>SUM(D84,Q80,Q90)</f>
        <v>1680</v>
      </c>
      <c r="M87" s="344">
        <f>SUM(M85,Z81,Z91)</f>
        <v>926</v>
      </c>
      <c r="N87" s="344">
        <f>SUM(N85,AA81,AA91)</f>
        <v>300</v>
      </c>
      <c r="O87" s="344">
        <f>SUM(O85)</f>
        <v>25</v>
      </c>
      <c r="Q87" s="394"/>
      <c r="R87" s="295" t="s">
        <v>132</v>
      </c>
      <c r="S87" s="291" t="str">
        <f>IFERROR(HLOOKUP(S82,$F$55:$AC$56,2,),"")</f>
        <v/>
      </c>
      <c r="T87" s="292" t="str">
        <f t="shared" ref="T87:Z87" si="33">IFERROR(HLOOKUP(T82,$F$55:$AC$56,2,),"")</f>
        <v/>
      </c>
      <c r="U87" s="292" t="str">
        <f t="shared" si="33"/>
        <v/>
      </c>
      <c r="V87" s="292" t="str">
        <f t="shared" si="33"/>
        <v/>
      </c>
      <c r="W87" s="292" t="str">
        <f t="shared" si="33"/>
        <v/>
      </c>
      <c r="X87" s="292" t="str">
        <f t="shared" si="33"/>
        <v/>
      </c>
      <c r="Y87" s="293" t="str">
        <f t="shared" si="33"/>
        <v/>
      </c>
      <c r="Z87" s="291">
        <f t="shared" si="33"/>
        <v>120</v>
      </c>
      <c r="AA87" s="294">
        <f>AD56</f>
        <v>25</v>
      </c>
    </row>
    <row r="88" spans="4:28" ht="24.95" customHeight="1" x14ac:dyDescent="0.3">
      <c r="Q88" s="394"/>
      <c r="R88" s="286" t="s">
        <v>134</v>
      </c>
      <c r="S88" s="329" t="str">
        <f>IFERROR(HLOOKUP(S82,$F$58:$AC$59,2,),"")</f>
        <v/>
      </c>
      <c r="T88" s="292" t="str">
        <f t="shared" ref="T88:Z88" si="34">IFERROR(HLOOKUP(T82,$F$58:$AC$59,2,),"")</f>
        <v/>
      </c>
      <c r="U88" s="292" t="str">
        <f t="shared" si="34"/>
        <v/>
      </c>
      <c r="V88" s="292" t="str">
        <f t="shared" si="34"/>
        <v/>
      </c>
      <c r="W88" s="292" t="str">
        <f t="shared" si="34"/>
        <v/>
      </c>
      <c r="X88" s="330" t="str">
        <f t="shared" si="34"/>
        <v/>
      </c>
      <c r="Y88" s="293" t="str">
        <f t="shared" si="34"/>
        <v/>
      </c>
      <c r="Z88" s="291">
        <f t="shared" si="34"/>
        <v>120</v>
      </c>
      <c r="AA88" s="294" t="str">
        <f t="shared" ref="AA88" si="35">IFERROR(HLOOKUP(AA82,$E$55:$AB$56,2,),"")</f>
        <v/>
      </c>
    </row>
    <row r="89" spans="4:28" ht="24.95" customHeight="1" x14ac:dyDescent="0.3">
      <c r="Q89" s="394"/>
      <c r="R89" s="286" t="s">
        <v>86</v>
      </c>
      <c r="S89" s="329">
        <f>IFERROR(HLOOKUP(S74,$F$65:$AC$66,2,),"")</f>
        <v>24</v>
      </c>
      <c r="T89" s="292" t="str">
        <f t="shared" ref="T89:Z89" si="36">IFERROR(HLOOKUP(T74,$F$65:$AC$66,2,),"")</f>
        <v/>
      </c>
      <c r="U89" s="292" t="str">
        <f t="shared" si="36"/>
        <v/>
      </c>
      <c r="V89" s="292">
        <f t="shared" si="36"/>
        <v>24</v>
      </c>
      <c r="W89" s="292">
        <f t="shared" si="36"/>
        <v>36</v>
      </c>
      <c r="X89" s="330" t="str">
        <f t="shared" si="36"/>
        <v/>
      </c>
      <c r="Y89" s="293">
        <f t="shared" si="36"/>
        <v>36</v>
      </c>
      <c r="Z89" s="291">
        <f t="shared" si="36"/>
        <v>52</v>
      </c>
      <c r="AA89" s="294">
        <f>AD66</f>
        <v>25</v>
      </c>
    </row>
    <row r="90" spans="4:28" ht="24.95" customHeight="1" thickBot="1" x14ac:dyDescent="0.35">
      <c r="Q90" s="342">
        <f>SUM(S91:Y91)</f>
        <v>240</v>
      </c>
      <c r="R90" s="296" t="s">
        <v>87</v>
      </c>
      <c r="S90" s="321">
        <f>IFERROR(HLOOKUP(S74,$F$68:$AC$69,2,),"")</f>
        <v>24</v>
      </c>
      <c r="T90" s="322" t="str">
        <f t="shared" ref="T90:Z90" si="37">IFERROR(HLOOKUP(T74,$F$68:$AC$69,2,),"")</f>
        <v/>
      </c>
      <c r="U90" s="322" t="str">
        <f t="shared" si="37"/>
        <v/>
      </c>
      <c r="V90" s="322">
        <f t="shared" si="37"/>
        <v>24</v>
      </c>
      <c r="W90" s="322">
        <f t="shared" si="37"/>
        <v>24</v>
      </c>
      <c r="X90" s="322">
        <f t="shared" si="37"/>
        <v>24</v>
      </c>
      <c r="Y90" s="323">
        <f t="shared" si="37"/>
        <v>24</v>
      </c>
      <c r="Z90" s="303">
        <f t="shared" si="37"/>
        <v>52</v>
      </c>
      <c r="AA90" s="305">
        <f>AD69</f>
        <v>25</v>
      </c>
    </row>
    <row r="91" spans="4:28" ht="24.95" customHeight="1" thickTop="1" x14ac:dyDescent="0.3">
      <c r="Q91" s="341">
        <f>SUM(Q90,Z91,AA91)</f>
        <v>709</v>
      </c>
      <c r="R91" s="299" t="s">
        <v>119</v>
      </c>
      <c r="S91" s="300">
        <f>SUM(S85:S90)</f>
        <v>48</v>
      </c>
      <c r="T91" s="301">
        <f t="shared" ref="T91:Z91" si="38">SUM(T85:T90)</f>
        <v>0</v>
      </c>
      <c r="U91" s="301">
        <f t="shared" si="38"/>
        <v>0</v>
      </c>
      <c r="V91" s="301">
        <f t="shared" si="38"/>
        <v>48</v>
      </c>
      <c r="W91" s="301">
        <f t="shared" si="38"/>
        <v>60</v>
      </c>
      <c r="X91" s="301">
        <f t="shared" si="38"/>
        <v>24</v>
      </c>
      <c r="Y91" s="302">
        <f t="shared" si="38"/>
        <v>60</v>
      </c>
      <c r="Z91" s="300">
        <f t="shared" si="38"/>
        <v>344</v>
      </c>
      <c r="AA91" s="299">
        <f>SUM(AA85:AA90)</f>
        <v>125</v>
      </c>
    </row>
    <row r="92" spans="4:28" x14ac:dyDescent="0.3">
      <c r="R92" s="4"/>
      <c r="S92" s="6"/>
      <c r="T92" s="6"/>
    </row>
  </sheetData>
  <mergeCells count="48"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F53:AE53"/>
    <mergeCell ref="C54:C56"/>
    <mergeCell ref="C57:C59"/>
    <mergeCell ref="C60:C63"/>
    <mergeCell ref="C64:C66"/>
    <mergeCell ref="C67:C69"/>
    <mergeCell ref="C37:C39"/>
    <mergeCell ref="C40:C42"/>
    <mergeCell ref="C43:C45"/>
    <mergeCell ref="C46:C48"/>
    <mergeCell ref="C49:C51"/>
    <mergeCell ref="C53:D53"/>
    <mergeCell ref="F35:AE35"/>
    <mergeCell ref="C11:C13"/>
    <mergeCell ref="C14:C16"/>
    <mergeCell ref="C17:C19"/>
    <mergeCell ref="C20:C22"/>
    <mergeCell ref="C23:C26"/>
    <mergeCell ref="C27:C29"/>
    <mergeCell ref="C30:C32"/>
    <mergeCell ref="C33:D33"/>
    <mergeCell ref="C34:D34"/>
    <mergeCell ref="C35:D36"/>
    <mergeCell ref="E35:E36"/>
    <mergeCell ref="C8:C10"/>
    <mergeCell ref="C1:AE1"/>
    <mergeCell ref="C3:D4"/>
    <mergeCell ref="E3:E4"/>
    <mergeCell ref="F3:AE3"/>
    <mergeCell ref="C5:C7"/>
  </mergeCells>
  <phoneticPr fontId="1" type="noConversion"/>
  <conditionalFormatting sqref="AE54:AE70 AB60:AB69 AC67:AC69 AA54:AA57 AA59:AA69 AB54:AB56 AD54:AD69 AC57:AC64 F52:AE52 AE37:AE48 AC5:AC30 AD5:AE33 F49:AA51 AC49:AE51 G34:AE34 G33:AC33 F5:F48 G36:AD48 G5:AB32 F54:Z69">
    <cfRule type="cellIs" dxfId="14" priority="20" operator="equal">
      <formula>"안전"</formula>
    </cfRule>
    <cfRule type="cellIs" dxfId="13" priority="21" operator="equal">
      <formula>"발열"</formula>
    </cfRule>
  </conditionalFormatting>
  <conditionalFormatting sqref="AB60:AB70 AC67:AC70 AA54:AA57 AA59:AA70 AB54:AB56 AD54:AE70 AC57:AC64 G52:AE52 AF2 AF34 B1:C48 AD4:AE34 AC4:AC30 B49:AA51 AC49:AE51 B52:F70 G33:AC34 D3:F48 G36:AE48 G4:AB32 G54:Z70">
    <cfRule type="cellIs" dxfId="12" priority="19" operator="equal">
      <formula>"1.2M"</formula>
    </cfRule>
  </conditionalFormatting>
  <pageMargins left="0.19685039370078741" right="0.19685039370078741" top="0.59055118110236227" bottom="0.39370078740157483" header="0.11811023622047245" footer="0.11811023622047245"/>
  <pageSetup paperSize="9" scale="30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93"/>
  <sheetViews>
    <sheetView view="pageBreakPreview" zoomScale="45" zoomScaleNormal="95" zoomScaleSheetLayoutView="45" workbookViewId="0">
      <pane xSplit="2" ySplit="4" topLeftCell="C53" activePane="bottomRight" state="frozen"/>
      <selection pane="topRight" activeCell="E1" sqref="E1"/>
      <selection pane="bottomLeft" activeCell="A4" sqref="A4"/>
      <selection pane="bottomRight" activeCell="Y70" sqref="Y70"/>
    </sheetView>
  </sheetViews>
  <sheetFormatPr defaultRowHeight="16.5" x14ac:dyDescent="0.3"/>
  <cols>
    <col min="1" max="1" width="8.75" customWidth="1"/>
    <col min="2" max="2" width="1.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1" style="16" customWidth="1"/>
    <col min="35" max="35" width="9" hidden="1" customWidth="1"/>
  </cols>
  <sheetData>
    <row r="1" spans="2:36" ht="80.099999999999994" customHeight="1" thickBot="1" x14ac:dyDescent="0.35">
      <c r="C1" s="407" t="s">
        <v>135</v>
      </c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9"/>
      <c r="AF1"/>
    </row>
    <row r="2" spans="2:36" ht="9.9499999999999993" customHeight="1" thickBot="1" x14ac:dyDescent="0.35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36" ht="35.1" customHeight="1" x14ac:dyDescent="0.3">
      <c r="C3" s="430" t="s">
        <v>120</v>
      </c>
      <c r="D3" s="431"/>
      <c r="E3" s="434" t="s">
        <v>121</v>
      </c>
      <c r="F3" s="444" t="s">
        <v>9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8"/>
      <c r="AF3"/>
    </row>
    <row r="4" spans="2:36" ht="39.950000000000003" customHeight="1" thickBot="1" x14ac:dyDescent="0.35">
      <c r="B4" s="5"/>
      <c r="C4" s="432"/>
      <c r="D4" s="433"/>
      <c r="E4" s="442"/>
      <c r="F4" s="24" t="s">
        <v>21</v>
      </c>
      <c r="G4" s="25" t="s">
        <v>22</v>
      </c>
      <c r="H4" s="25" t="s">
        <v>38</v>
      </c>
      <c r="I4" s="25" t="s">
        <v>27</v>
      </c>
      <c r="J4" s="25" t="s">
        <v>170</v>
      </c>
      <c r="K4" s="25" t="s">
        <v>29</v>
      </c>
      <c r="L4" s="25" t="s">
        <v>40</v>
      </c>
      <c r="M4" s="25" t="s">
        <v>30</v>
      </c>
      <c r="N4" s="25" t="s">
        <v>166</v>
      </c>
      <c r="O4" s="25" t="s">
        <v>168</v>
      </c>
      <c r="P4" s="25" t="s">
        <v>31</v>
      </c>
      <c r="Q4" s="25" t="s">
        <v>43</v>
      </c>
      <c r="R4" s="26" t="s">
        <v>32</v>
      </c>
      <c r="S4" s="27" t="s">
        <v>34</v>
      </c>
      <c r="T4" s="28" t="s">
        <v>35</v>
      </c>
      <c r="U4" s="28" t="s">
        <v>36</v>
      </c>
      <c r="V4" s="28" t="s">
        <v>37</v>
      </c>
      <c r="W4" s="28" t="s">
        <v>177</v>
      </c>
      <c r="X4" s="28" t="s">
        <v>26</v>
      </c>
      <c r="Y4" s="28" t="s">
        <v>169</v>
      </c>
      <c r="Z4" s="28" t="s">
        <v>41</v>
      </c>
      <c r="AA4" s="28" t="s">
        <v>42</v>
      </c>
      <c r="AB4" s="28" t="s">
        <v>172</v>
      </c>
      <c r="AC4" s="29" t="s">
        <v>44</v>
      </c>
      <c r="AD4" s="30" t="s">
        <v>5</v>
      </c>
      <c r="AE4" s="31" t="s">
        <v>14</v>
      </c>
      <c r="AF4"/>
    </row>
    <row r="5" spans="2:36" s="1" customFormat="1" ht="24.95" customHeight="1" thickTop="1" x14ac:dyDescent="0.3">
      <c r="B5" s="5"/>
      <c r="C5" s="443" t="s">
        <v>80</v>
      </c>
      <c r="D5" s="255" t="s">
        <v>122</v>
      </c>
      <c r="E5" s="229" t="s">
        <v>96</v>
      </c>
      <c r="F5" s="42" t="s">
        <v>57</v>
      </c>
      <c r="G5" s="43" t="s">
        <v>58</v>
      </c>
      <c r="H5" s="43" t="s">
        <v>59</v>
      </c>
      <c r="I5" s="43"/>
      <c r="J5" s="43" t="s">
        <v>60</v>
      </c>
      <c r="K5" s="43"/>
      <c r="L5" s="43"/>
      <c r="M5" s="43" t="s">
        <v>61</v>
      </c>
      <c r="N5" s="43"/>
      <c r="O5" s="43"/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36" s="1" customFormat="1" ht="48" customHeight="1" x14ac:dyDescent="0.3">
      <c r="B6" s="5"/>
      <c r="C6" s="413"/>
      <c r="D6" s="256" t="s">
        <v>124</v>
      </c>
      <c r="E6" s="350" t="s">
        <v>94</v>
      </c>
      <c r="F6" s="48" t="s">
        <v>2</v>
      </c>
      <c r="G6" s="49" t="s">
        <v>7</v>
      </c>
      <c r="H6" s="49" t="s">
        <v>6</v>
      </c>
      <c r="I6" s="49"/>
      <c r="J6" s="49" t="s">
        <v>8</v>
      </c>
      <c r="K6" s="49"/>
      <c r="L6" s="49"/>
      <c r="M6" s="49" t="s">
        <v>3</v>
      </c>
      <c r="N6" s="49"/>
      <c r="O6" s="49"/>
      <c r="P6" s="49"/>
      <c r="Q6" s="49" t="s">
        <v>1</v>
      </c>
      <c r="R6" s="50"/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197</v>
      </c>
      <c r="AI6" t="s">
        <v>179</v>
      </c>
      <c r="AJ6"/>
    </row>
    <row r="7" spans="2:36" s="1" customFormat="1" ht="30" customHeight="1" thickBot="1" x14ac:dyDescent="0.35">
      <c r="B7" s="5"/>
      <c r="C7" s="414"/>
      <c r="D7" s="36" t="s">
        <v>0</v>
      </c>
      <c r="E7" s="228" t="s">
        <v>95</v>
      </c>
      <c r="F7" s="109">
        <v>24</v>
      </c>
      <c r="G7" s="110">
        <v>24</v>
      </c>
      <c r="H7" s="110">
        <v>24</v>
      </c>
      <c r="I7" s="110"/>
      <c r="J7" s="110">
        <v>24</v>
      </c>
      <c r="K7" s="110"/>
      <c r="L7" s="110"/>
      <c r="M7" s="110">
        <v>24</v>
      </c>
      <c r="N7" s="110"/>
      <c r="O7" s="110"/>
      <c r="P7" s="110"/>
      <c r="Q7" s="110">
        <v>52</v>
      </c>
      <c r="R7" s="111"/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  <c r="AI7" t="s">
        <v>180</v>
      </c>
      <c r="AJ7"/>
    </row>
    <row r="8" spans="2:36" s="1" customFormat="1" ht="24.95" customHeight="1" thickTop="1" x14ac:dyDescent="0.3">
      <c r="B8" s="5"/>
      <c r="C8" s="412" t="s">
        <v>79</v>
      </c>
      <c r="D8" s="257" t="s">
        <v>122</v>
      </c>
      <c r="E8" s="230" t="s">
        <v>97</v>
      </c>
      <c r="F8" s="42" t="s">
        <v>59</v>
      </c>
      <c r="G8" s="43" t="s">
        <v>62</v>
      </c>
      <c r="H8" s="43" t="s">
        <v>60</v>
      </c>
      <c r="I8" s="43"/>
      <c r="J8" s="43" t="s">
        <v>57</v>
      </c>
      <c r="K8" s="43"/>
      <c r="L8" s="43"/>
      <c r="M8" s="43" t="s">
        <v>58</v>
      </c>
      <c r="N8" s="43"/>
      <c r="O8" s="43"/>
      <c r="P8" s="43"/>
      <c r="Q8" s="43"/>
      <c r="R8" s="44"/>
      <c r="S8" s="42"/>
      <c r="T8" s="43"/>
      <c r="U8" s="60"/>
      <c r="V8" s="61"/>
      <c r="W8" s="43"/>
      <c r="X8" s="43"/>
      <c r="Y8" s="61"/>
      <c r="Z8" s="62"/>
      <c r="AA8" s="45"/>
      <c r="AB8" s="45"/>
      <c r="AC8" s="46"/>
      <c r="AD8" s="258"/>
      <c r="AE8" s="47"/>
      <c r="AI8" t="s">
        <v>181</v>
      </c>
      <c r="AJ8"/>
    </row>
    <row r="9" spans="2:36" s="1" customFormat="1" ht="48" customHeight="1" x14ac:dyDescent="0.3">
      <c r="B9" s="5"/>
      <c r="C9" s="413"/>
      <c r="D9" s="256" t="s">
        <v>124</v>
      </c>
      <c r="E9" s="350" t="s">
        <v>155</v>
      </c>
      <c r="F9" s="48" t="s">
        <v>6</v>
      </c>
      <c r="G9" s="49" t="s">
        <v>3</v>
      </c>
      <c r="H9" s="49" t="s">
        <v>8</v>
      </c>
      <c r="I9" s="49"/>
      <c r="J9" s="49" t="s">
        <v>2</v>
      </c>
      <c r="K9" s="49"/>
      <c r="L9" s="49"/>
      <c r="M9" s="49" t="s">
        <v>7</v>
      </c>
      <c r="N9" s="49"/>
      <c r="O9" s="49"/>
      <c r="P9" s="49"/>
      <c r="Q9" s="49"/>
      <c r="R9" s="50" t="s">
        <v>1</v>
      </c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197</v>
      </c>
      <c r="AI9" t="s">
        <v>182</v>
      </c>
      <c r="AJ9"/>
    </row>
    <row r="10" spans="2:36" s="1" customFormat="1" ht="30" customHeight="1" thickBot="1" x14ac:dyDescent="0.35">
      <c r="B10" s="5"/>
      <c r="C10" s="414"/>
      <c r="D10" s="38" t="s">
        <v>0</v>
      </c>
      <c r="E10" s="231" t="s">
        <v>98</v>
      </c>
      <c r="F10" s="109">
        <v>24</v>
      </c>
      <c r="G10" s="110">
        <v>24</v>
      </c>
      <c r="H10" s="110">
        <v>24</v>
      </c>
      <c r="I10" s="110"/>
      <c r="J10" s="110">
        <v>24</v>
      </c>
      <c r="K10" s="110"/>
      <c r="L10" s="110"/>
      <c r="M10" s="110">
        <v>24</v>
      </c>
      <c r="N10" s="110"/>
      <c r="O10" s="110"/>
      <c r="P10" s="110"/>
      <c r="Q10" s="110"/>
      <c r="R10" s="111">
        <v>52</v>
      </c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>
        <v>25</v>
      </c>
      <c r="AE10" s="59"/>
      <c r="AI10" t="s">
        <v>183</v>
      </c>
      <c r="AJ10"/>
    </row>
    <row r="11" spans="2:36" s="1" customFormat="1" ht="24.95" customHeight="1" thickTop="1" x14ac:dyDescent="0.3">
      <c r="B11" s="5"/>
      <c r="C11" s="415" t="s">
        <v>81</v>
      </c>
      <c r="D11" s="255" t="s">
        <v>122</v>
      </c>
      <c r="E11" s="229" t="s">
        <v>99</v>
      </c>
      <c r="F11" s="42"/>
      <c r="G11" s="43"/>
      <c r="H11" s="43"/>
      <c r="I11" s="43" t="s">
        <v>60</v>
      </c>
      <c r="J11" s="43"/>
      <c r="K11" s="43" t="s">
        <v>57</v>
      </c>
      <c r="L11" s="43" t="s">
        <v>59</v>
      </c>
      <c r="M11" s="43"/>
      <c r="N11" s="43" t="s">
        <v>58</v>
      </c>
      <c r="O11" s="43" t="s">
        <v>61</v>
      </c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  <c r="AI11" t="s">
        <v>184</v>
      </c>
      <c r="AJ11"/>
    </row>
    <row r="12" spans="2:36" s="1" customFormat="1" ht="48" customHeight="1" x14ac:dyDescent="0.3">
      <c r="B12" s="5"/>
      <c r="C12" s="416"/>
      <c r="D12" s="256" t="s">
        <v>124</v>
      </c>
      <c r="E12" s="350" t="s">
        <v>100</v>
      </c>
      <c r="F12" s="48"/>
      <c r="G12" s="49"/>
      <c r="H12" s="49"/>
      <c r="I12" s="49" t="s">
        <v>8</v>
      </c>
      <c r="J12" s="49"/>
      <c r="K12" s="49" t="s">
        <v>2</v>
      </c>
      <c r="L12" s="49" t="s">
        <v>6</v>
      </c>
      <c r="M12" s="49"/>
      <c r="N12" s="49" t="s">
        <v>7</v>
      </c>
      <c r="O12" s="49" t="s">
        <v>3</v>
      </c>
      <c r="P12" s="49"/>
      <c r="Q12" s="49" t="s">
        <v>1</v>
      </c>
      <c r="R12" s="50"/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197</v>
      </c>
      <c r="AI12" t="s">
        <v>178</v>
      </c>
      <c r="AJ12"/>
    </row>
    <row r="13" spans="2:36" s="1" customFormat="1" ht="30" customHeight="1" thickBot="1" x14ac:dyDescent="0.35">
      <c r="B13" s="5"/>
      <c r="C13" s="417"/>
      <c r="D13" s="36" t="s">
        <v>0</v>
      </c>
      <c r="E13" s="228" t="s">
        <v>101</v>
      </c>
      <c r="F13" s="109"/>
      <c r="G13" s="110"/>
      <c r="H13" s="110"/>
      <c r="I13" s="110">
        <v>24</v>
      </c>
      <c r="J13" s="110"/>
      <c r="K13" s="110">
        <v>24</v>
      </c>
      <c r="L13" s="110">
        <v>24</v>
      </c>
      <c r="M13" s="110"/>
      <c r="N13" s="110">
        <v>24</v>
      </c>
      <c r="O13" s="110">
        <v>24</v>
      </c>
      <c r="P13" s="110"/>
      <c r="Q13" s="110">
        <v>52</v>
      </c>
      <c r="R13" s="111"/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  <c r="AI13" t="s">
        <v>185</v>
      </c>
    </row>
    <row r="14" spans="2:36" s="1" customFormat="1" ht="24.95" customHeight="1" thickTop="1" x14ac:dyDescent="0.3">
      <c r="B14" s="5"/>
      <c r="C14" s="415" t="s">
        <v>82</v>
      </c>
      <c r="D14" s="257" t="s">
        <v>122</v>
      </c>
      <c r="E14" s="230" t="s">
        <v>102</v>
      </c>
      <c r="F14" s="69"/>
      <c r="G14" s="43"/>
      <c r="H14" s="43"/>
      <c r="I14" s="43" t="s">
        <v>58</v>
      </c>
      <c r="J14" s="43"/>
      <c r="K14" s="43" t="s">
        <v>60</v>
      </c>
      <c r="M14" s="43"/>
      <c r="N14" s="43" t="s">
        <v>59</v>
      </c>
      <c r="O14" s="43" t="s">
        <v>61</v>
      </c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  <c r="AI14" s="364" t="s">
        <v>187</v>
      </c>
    </row>
    <row r="15" spans="2:36" s="1" customFormat="1" ht="48" customHeight="1" x14ac:dyDescent="0.3">
      <c r="B15" s="5"/>
      <c r="C15" s="418"/>
      <c r="D15" s="256" t="s">
        <v>124</v>
      </c>
      <c r="E15" s="350" t="s">
        <v>103</v>
      </c>
      <c r="F15" s="70"/>
      <c r="G15" s="49"/>
      <c r="H15" s="49"/>
      <c r="I15" s="50" t="s">
        <v>7</v>
      </c>
      <c r="J15" s="50"/>
      <c r="K15" s="49" t="s">
        <v>8</v>
      </c>
      <c r="L15" s="357"/>
      <c r="M15" s="49"/>
      <c r="N15" s="49" t="s">
        <v>6</v>
      </c>
      <c r="O15" s="49" t="s">
        <v>3</v>
      </c>
      <c r="P15" s="49" t="s">
        <v>2</v>
      </c>
      <c r="Q15" s="49"/>
      <c r="R15" s="49" t="s">
        <v>1</v>
      </c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176</v>
      </c>
    </row>
    <row r="16" spans="2:36" s="1" customFormat="1" ht="30" customHeight="1" thickBot="1" x14ac:dyDescent="0.35">
      <c r="B16" s="5"/>
      <c r="C16" s="422"/>
      <c r="D16" s="38" t="s">
        <v>0</v>
      </c>
      <c r="E16" s="231" t="s">
        <v>104</v>
      </c>
      <c r="F16" s="126"/>
      <c r="G16" s="110"/>
      <c r="H16" s="110"/>
      <c r="I16" s="111">
        <v>24</v>
      </c>
      <c r="J16" s="111"/>
      <c r="K16" s="113">
        <v>24</v>
      </c>
      <c r="M16" s="113"/>
      <c r="N16" s="113">
        <v>24</v>
      </c>
      <c r="O16" s="110">
        <v>24</v>
      </c>
      <c r="P16" s="110">
        <v>24</v>
      </c>
      <c r="Q16" s="110"/>
      <c r="R16" s="110">
        <v>31</v>
      </c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25</v>
      </c>
      <c r="AE16" s="59"/>
    </row>
    <row r="17" spans="2:32" s="1" customFormat="1" ht="24.95" customHeight="1" thickTop="1" x14ac:dyDescent="0.3">
      <c r="B17" s="2"/>
      <c r="C17" s="416" t="s">
        <v>83</v>
      </c>
      <c r="D17" s="257" t="s">
        <v>122</v>
      </c>
      <c r="E17" s="232" t="s">
        <v>105</v>
      </c>
      <c r="F17" s="42"/>
      <c r="G17" s="43"/>
      <c r="H17" s="44"/>
      <c r="I17" s="43"/>
      <c r="J17" s="71"/>
      <c r="K17" s="43"/>
      <c r="L17" s="43"/>
      <c r="M17" s="43"/>
      <c r="N17" s="43"/>
      <c r="O17" s="71"/>
      <c r="P17" s="71"/>
      <c r="Q17" s="71"/>
      <c r="R17" s="72"/>
      <c r="S17" s="73"/>
      <c r="T17" s="71"/>
      <c r="U17" s="71" t="s">
        <v>61</v>
      </c>
      <c r="V17" s="71" t="s">
        <v>173</v>
      </c>
      <c r="W17" s="71"/>
      <c r="X17" s="71"/>
      <c r="Y17" s="71" t="s">
        <v>189</v>
      </c>
      <c r="Z17" s="71"/>
      <c r="AA17" s="71" t="s">
        <v>63</v>
      </c>
      <c r="AB17" s="71"/>
      <c r="AC17" s="72"/>
      <c r="AD17" s="208">
        <v>0.47916666666666669</v>
      </c>
      <c r="AE17" s="47"/>
    </row>
    <row r="18" spans="2:32" ht="48" customHeight="1" x14ac:dyDescent="0.3">
      <c r="C18" s="416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/>
      <c r="T18" s="49"/>
      <c r="U18" s="49" t="s">
        <v>3</v>
      </c>
      <c r="V18" s="49" t="s">
        <v>6</v>
      </c>
      <c r="W18" s="49"/>
      <c r="X18" s="49"/>
      <c r="Y18" s="49" t="s">
        <v>188</v>
      </c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197</v>
      </c>
      <c r="AF18"/>
    </row>
    <row r="19" spans="2:32" ht="30" customHeight="1" thickBot="1" x14ac:dyDescent="0.35">
      <c r="C19" s="416"/>
      <c r="D19" s="38" t="s">
        <v>0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9"/>
      <c r="T19" s="110"/>
      <c r="U19" s="110">
        <v>24</v>
      </c>
      <c r="V19" s="110">
        <v>36</v>
      </c>
      <c r="W19" s="110"/>
      <c r="X19" s="110"/>
      <c r="Y19" s="110">
        <v>24</v>
      </c>
      <c r="Z19" s="110"/>
      <c r="AA19" s="110">
        <v>36</v>
      </c>
      <c r="AB19" s="110">
        <v>52</v>
      </c>
      <c r="AC19" s="111"/>
      <c r="AD19" s="122">
        <v>25</v>
      </c>
      <c r="AE19" s="59"/>
      <c r="AF19"/>
    </row>
    <row r="20" spans="2:32" ht="24.95" customHeight="1" thickTop="1" x14ac:dyDescent="0.3">
      <c r="C20" s="415" t="s">
        <v>84</v>
      </c>
      <c r="D20" s="257" t="s">
        <v>122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59</v>
      </c>
      <c r="U20" s="43" t="s">
        <v>58</v>
      </c>
      <c r="V20" s="43"/>
      <c r="W20" s="43" t="s">
        <v>61</v>
      </c>
      <c r="X20" s="43"/>
      <c r="Y20" s="43" t="s">
        <v>57</v>
      </c>
      <c r="Z20" s="43" t="s">
        <v>60</v>
      </c>
      <c r="AA20" s="44"/>
      <c r="AB20" s="43"/>
      <c r="AC20" s="44"/>
      <c r="AD20" s="74"/>
      <c r="AE20" s="47"/>
      <c r="AF20"/>
    </row>
    <row r="21" spans="2:32" ht="45" customHeight="1" x14ac:dyDescent="0.3">
      <c r="C21" s="416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50" t="s">
        <v>1</v>
      </c>
      <c r="S21" s="70"/>
      <c r="T21" s="49" t="s">
        <v>6</v>
      </c>
      <c r="U21" s="49" t="s">
        <v>7</v>
      </c>
      <c r="V21" s="49"/>
      <c r="W21" s="49" t="s">
        <v>3</v>
      </c>
      <c r="X21" s="49"/>
      <c r="Y21" s="49" t="s">
        <v>2</v>
      </c>
      <c r="Z21" s="49" t="s">
        <v>8</v>
      </c>
      <c r="AA21" s="75"/>
      <c r="AB21" s="49"/>
      <c r="AC21" s="50"/>
      <c r="AD21" s="53"/>
      <c r="AE21" s="76">
        <f>SUM(F22:AD22)</f>
        <v>172</v>
      </c>
      <c r="AF21"/>
    </row>
    <row r="22" spans="2:32" ht="30" customHeight="1" thickBot="1" x14ac:dyDescent="0.35">
      <c r="C22" s="417"/>
      <c r="D22" s="38" t="s">
        <v>0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/>
      <c r="R22" s="111">
        <v>52</v>
      </c>
      <c r="S22" s="131"/>
      <c r="T22" s="110">
        <v>24</v>
      </c>
      <c r="U22" s="113">
        <v>24</v>
      </c>
      <c r="V22" s="113"/>
      <c r="W22" s="113">
        <v>24</v>
      </c>
      <c r="X22" s="113"/>
      <c r="Y22" s="113">
        <v>24</v>
      </c>
      <c r="Z22" s="113">
        <v>24</v>
      </c>
      <c r="AA22" s="114"/>
      <c r="AB22" s="113"/>
      <c r="AC22" s="114"/>
      <c r="AD22" s="132"/>
      <c r="AE22" s="59"/>
      <c r="AF22"/>
    </row>
    <row r="23" spans="2:32" ht="24" customHeight="1" thickTop="1" x14ac:dyDescent="0.3">
      <c r="C23" s="421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</row>
    <row r="24" spans="2:32" ht="24" customHeight="1" x14ac:dyDescent="0.3">
      <c r="C24" s="416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8"/>
      <c r="X24" s="87"/>
      <c r="Y24" s="87"/>
      <c r="Z24" s="87"/>
      <c r="AA24" s="71"/>
      <c r="AB24" s="71"/>
      <c r="AC24" s="72"/>
      <c r="AD24" s="89"/>
      <c r="AE24" s="54"/>
      <c r="AF24"/>
    </row>
    <row r="25" spans="2:32" ht="24" customHeight="1" x14ac:dyDescent="0.3">
      <c r="C25" s="416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</row>
    <row r="26" spans="2:32" ht="24.95" customHeight="1" thickBot="1" x14ac:dyDescent="0.35">
      <c r="C26" s="422"/>
      <c r="D26" s="38" t="s">
        <v>0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</row>
    <row r="27" spans="2:32" ht="24.95" customHeight="1" thickTop="1" x14ac:dyDescent="0.3">
      <c r="C27" s="423" t="s">
        <v>86</v>
      </c>
      <c r="D27" s="257" t="s">
        <v>122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83"/>
      <c r="R27" s="44"/>
      <c r="S27" s="82" t="s">
        <v>63</v>
      </c>
      <c r="T27" s="43"/>
      <c r="U27" s="44"/>
      <c r="V27" s="83" t="s">
        <v>174</v>
      </c>
      <c r="W27" s="83"/>
      <c r="X27" s="83" t="s">
        <v>61</v>
      </c>
      <c r="Y27" s="43"/>
      <c r="Z27" s="43" t="s">
        <v>175</v>
      </c>
      <c r="AA27" s="44"/>
      <c r="AB27" s="43"/>
      <c r="AC27" s="44"/>
      <c r="AD27" s="208">
        <v>0.76388888888888884</v>
      </c>
      <c r="AE27" s="47"/>
      <c r="AF27"/>
    </row>
    <row r="28" spans="2:32" ht="48" customHeight="1" x14ac:dyDescent="0.3">
      <c r="C28" s="424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87"/>
      <c r="R28" s="50"/>
      <c r="S28" s="85" t="s">
        <v>2</v>
      </c>
      <c r="T28" s="49"/>
      <c r="U28" s="50"/>
      <c r="V28" s="87" t="s">
        <v>7</v>
      </c>
      <c r="W28" s="87"/>
      <c r="X28" s="87" t="s">
        <v>3</v>
      </c>
      <c r="Y28" s="50"/>
      <c r="Z28" s="49" t="s">
        <v>6</v>
      </c>
      <c r="AA28" s="49"/>
      <c r="AB28" s="49" t="s">
        <v>1</v>
      </c>
      <c r="AC28" s="50"/>
      <c r="AD28" s="222" t="s">
        <v>160</v>
      </c>
      <c r="AE28" s="54">
        <f>SUM(F29:AD29)</f>
        <v>197</v>
      </c>
      <c r="AF28"/>
    </row>
    <row r="29" spans="2:32" ht="30" customHeight="1" thickBot="1" x14ac:dyDescent="0.35">
      <c r="C29" s="425"/>
      <c r="D29" s="38" t="s">
        <v>0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34"/>
      <c r="R29" s="111"/>
      <c r="S29" s="133">
        <v>36</v>
      </c>
      <c r="T29" s="113"/>
      <c r="U29" s="114"/>
      <c r="V29" s="113">
        <v>24</v>
      </c>
      <c r="W29" s="134"/>
      <c r="X29" s="134">
        <v>24</v>
      </c>
      <c r="Y29" s="114"/>
      <c r="Z29" s="110">
        <v>36</v>
      </c>
      <c r="AA29" s="110"/>
      <c r="AB29" s="110">
        <v>52</v>
      </c>
      <c r="AC29" s="111"/>
      <c r="AD29" s="122">
        <v>25</v>
      </c>
      <c r="AE29" s="59"/>
      <c r="AF29"/>
    </row>
    <row r="30" spans="2:32" ht="24.95" customHeight="1" thickTop="1" x14ac:dyDescent="0.3">
      <c r="C30" s="424" t="s">
        <v>87</v>
      </c>
      <c r="D30" s="257" t="s">
        <v>122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43"/>
      <c r="R30" s="72"/>
      <c r="S30" s="100" t="s">
        <v>191</v>
      </c>
      <c r="T30" s="43" t="s">
        <v>60</v>
      </c>
      <c r="U30" s="44"/>
      <c r="V30" s="43"/>
      <c r="W30" s="43" t="s">
        <v>61</v>
      </c>
      <c r="X30" s="43" t="s">
        <v>58</v>
      </c>
      <c r="Y30" s="43"/>
      <c r="Z30" s="80"/>
      <c r="AA30" s="43" t="s">
        <v>57</v>
      </c>
      <c r="AB30" s="43"/>
      <c r="AC30" s="44"/>
      <c r="AD30" s="259"/>
      <c r="AE30" s="47"/>
      <c r="AF30"/>
    </row>
    <row r="31" spans="2:32" ht="48" customHeight="1" x14ac:dyDescent="0.3">
      <c r="C31" s="424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87"/>
      <c r="R31" s="50"/>
      <c r="S31" s="101" t="s">
        <v>190</v>
      </c>
      <c r="T31" s="49" t="s">
        <v>8</v>
      </c>
      <c r="U31" s="50"/>
      <c r="V31" s="49"/>
      <c r="W31" s="87" t="s">
        <v>3</v>
      </c>
      <c r="X31" s="49" t="s">
        <v>7</v>
      </c>
      <c r="Y31" s="87"/>
      <c r="Z31" s="87"/>
      <c r="AA31" s="102" t="s">
        <v>2</v>
      </c>
      <c r="AB31" s="50" t="s">
        <v>1</v>
      </c>
      <c r="AC31" s="103"/>
      <c r="AD31" s="222" t="s">
        <v>162</v>
      </c>
      <c r="AE31" s="54">
        <f>SUM(F32:AD32)</f>
        <v>197</v>
      </c>
      <c r="AF31"/>
    </row>
    <row r="32" spans="2:32" ht="30" customHeight="1" thickBot="1" x14ac:dyDescent="0.35">
      <c r="C32" s="424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34"/>
      <c r="R32" s="114"/>
      <c r="S32" s="133">
        <v>24</v>
      </c>
      <c r="T32" s="113">
        <v>24</v>
      </c>
      <c r="U32" s="114"/>
      <c r="V32" s="113"/>
      <c r="W32" s="134">
        <v>24</v>
      </c>
      <c r="X32" s="113">
        <v>24</v>
      </c>
      <c r="Y32" s="134"/>
      <c r="Z32" s="134"/>
      <c r="AA32" s="134">
        <v>24</v>
      </c>
      <c r="AB32" s="114">
        <v>52</v>
      </c>
      <c r="AC32" s="135"/>
      <c r="AD32" s="115">
        <v>25</v>
      </c>
      <c r="AE32" s="59"/>
      <c r="AF32"/>
    </row>
    <row r="33" spans="2:34" ht="32.1" customHeight="1" thickTop="1" thickBot="1" x14ac:dyDescent="0.35">
      <c r="C33" s="426"/>
      <c r="D33" s="427"/>
      <c r="E33" s="254" t="s">
        <v>14</v>
      </c>
      <c r="F33" s="104">
        <f>SUM(F7,F10,F13,F16,F19,F22,F29,F32)</f>
        <v>48</v>
      </c>
      <c r="G33" s="105">
        <f t="shared" ref="G33:R33" si="0">SUM(G7,G10,G13,G16,G19,G22,G29,G32)</f>
        <v>48</v>
      </c>
      <c r="H33" s="105">
        <f t="shared" si="0"/>
        <v>48</v>
      </c>
      <c r="I33" s="105">
        <f t="shared" si="0"/>
        <v>48</v>
      </c>
      <c r="J33" s="105">
        <f t="shared" si="0"/>
        <v>48</v>
      </c>
      <c r="K33" s="105">
        <f t="shared" si="0"/>
        <v>48</v>
      </c>
      <c r="L33" s="105">
        <f t="shared" si="0"/>
        <v>24</v>
      </c>
      <c r="M33" s="105">
        <f t="shared" si="0"/>
        <v>48</v>
      </c>
      <c r="N33" s="105">
        <f t="shared" si="0"/>
        <v>48</v>
      </c>
      <c r="O33" s="105">
        <f t="shared" si="0"/>
        <v>48</v>
      </c>
      <c r="P33" s="105">
        <f t="shared" si="0"/>
        <v>24</v>
      </c>
      <c r="Q33" s="105">
        <f t="shared" si="0"/>
        <v>104</v>
      </c>
      <c r="R33" s="363">
        <f t="shared" si="0"/>
        <v>135</v>
      </c>
      <c r="S33" s="104">
        <f>SUM(S7,S10,S13,S16,S19,S22,S29,S32)</f>
        <v>60</v>
      </c>
      <c r="T33" s="105">
        <f t="shared" ref="T33:AC33" si="1">SUM(T7,T10,T13,T16,T19,T22,T29,T32)</f>
        <v>48</v>
      </c>
      <c r="U33" s="105">
        <f t="shared" si="1"/>
        <v>48</v>
      </c>
      <c r="V33" s="105">
        <f t="shared" si="1"/>
        <v>60</v>
      </c>
      <c r="W33" s="105">
        <f t="shared" si="1"/>
        <v>48</v>
      </c>
      <c r="X33" s="105">
        <f t="shared" si="1"/>
        <v>48</v>
      </c>
      <c r="Y33" s="105">
        <f t="shared" si="1"/>
        <v>48</v>
      </c>
      <c r="Z33" s="105">
        <f t="shared" si="1"/>
        <v>60</v>
      </c>
      <c r="AA33" s="105">
        <f t="shared" si="1"/>
        <v>60</v>
      </c>
      <c r="AB33" s="105">
        <f t="shared" si="1"/>
        <v>156</v>
      </c>
      <c r="AC33" s="363">
        <f t="shared" si="1"/>
        <v>0</v>
      </c>
      <c r="AD33" s="107">
        <f t="shared" ref="AD33" si="2">SUM(AD7,AD10,AD13,AD16,AD19,AD22,AD29,AD32)</f>
        <v>175</v>
      </c>
      <c r="AE33" s="108">
        <f>SUM(AE6,AE9,AE12,AE15,AE18,AE21,AE28,AE31)</f>
        <v>1530</v>
      </c>
      <c r="AF33"/>
      <c r="AH33" s="261"/>
    </row>
    <row r="34" spans="2:34" ht="9.9499999999999993" customHeight="1" thickBot="1" x14ac:dyDescent="0.35">
      <c r="C34" s="428"/>
      <c r="D34" s="429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34" ht="35.1" customHeight="1" x14ac:dyDescent="0.3">
      <c r="C35" s="430" t="s">
        <v>120</v>
      </c>
      <c r="D35" s="431"/>
      <c r="E35" s="434" t="s">
        <v>121</v>
      </c>
      <c r="F35" s="436" t="s">
        <v>11</v>
      </c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8"/>
      <c r="AF35"/>
    </row>
    <row r="36" spans="2:34" ht="39.950000000000003" customHeight="1" thickBot="1" x14ac:dyDescent="0.35">
      <c r="B36" s="5"/>
      <c r="C36" s="432"/>
      <c r="D36" s="433"/>
      <c r="E36" s="435"/>
      <c r="F36" s="32" t="str">
        <f>F4</f>
        <v>김경학</v>
      </c>
      <c r="G36" s="33" t="str">
        <f t="shared" ref="G36:P36" si="3">G4</f>
        <v>김재홍</v>
      </c>
      <c r="H36" s="33" t="str">
        <f t="shared" si="3"/>
        <v>박재우</v>
      </c>
      <c r="I36" s="33" t="str">
        <f t="shared" si="3"/>
        <v>손경락</v>
      </c>
      <c r="J36" s="33" t="str">
        <f t="shared" si="3"/>
        <v>윤재진</v>
      </c>
      <c r="K36" s="33" t="str">
        <f t="shared" si="3"/>
        <v>이두용</v>
      </c>
      <c r="L36" s="33" t="str">
        <f t="shared" si="3"/>
        <v>이은희</v>
      </c>
      <c r="M36" s="33" t="str">
        <f t="shared" si="3"/>
        <v>정재훈</v>
      </c>
      <c r="N36" s="33" t="str">
        <f t="shared" si="3"/>
        <v>정현덕</v>
      </c>
      <c r="O36" s="33" t="str">
        <f t="shared" si="3"/>
        <v>허정아</v>
      </c>
      <c r="P36" s="33" t="str">
        <f t="shared" si="3"/>
        <v>김정훈</v>
      </c>
      <c r="Q36" s="33" t="str">
        <f>Q4</f>
        <v>김문주</v>
      </c>
      <c r="R36" s="34" t="str">
        <f>R4</f>
        <v>윤주선</v>
      </c>
      <c r="S36" s="35" t="str">
        <f>S4</f>
        <v>김영욱</v>
      </c>
      <c r="T36" s="35" t="str">
        <f t="shared" ref="T36:AC36" si="4">T4</f>
        <v>김진우</v>
      </c>
      <c r="U36" s="35" t="str">
        <f t="shared" si="4"/>
        <v>도형석</v>
      </c>
      <c r="V36" s="35" t="str">
        <f t="shared" si="4"/>
        <v>박선미</v>
      </c>
      <c r="W36" s="35" t="str">
        <f t="shared" si="4"/>
        <v>박찬웅</v>
      </c>
      <c r="X36" s="35" t="str">
        <f t="shared" si="4"/>
        <v>백정훈</v>
      </c>
      <c r="Y36" s="35" t="str">
        <f t="shared" si="4"/>
        <v>안선화</v>
      </c>
      <c r="Z36" s="35" t="str">
        <f t="shared" si="4"/>
        <v>이지영</v>
      </c>
      <c r="AA36" s="35" t="str">
        <f t="shared" si="4"/>
        <v>황정원</v>
      </c>
      <c r="AB36" s="35" t="str">
        <f t="shared" si="4"/>
        <v>유연정</v>
      </c>
      <c r="AC36" s="35" t="str">
        <f t="shared" si="4"/>
        <v>안영롱</v>
      </c>
      <c r="AD36" s="30" t="s">
        <v>5</v>
      </c>
      <c r="AE36" s="31" t="s">
        <v>14</v>
      </c>
      <c r="AF36"/>
    </row>
    <row r="37" spans="2:34" s="1" customFormat="1" ht="24.95" customHeight="1" thickTop="1" x14ac:dyDescent="0.3">
      <c r="B37" s="5"/>
      <c r="C37" s="412" t="s">
        <v>80</v>
      </c>
      <c r="D37" s="257" t="s">
        <v>122</v>
      </c>
      <c r="E37" s="232" t="s">
        <v>96</v>
      </c>
      <c r="F37" s="42" t="s">
        <v>57</v>
      </c>
      <c r="G37" s="43"/>
      <c r="H37" s="43"/>
      <c r="I37" s="43" t="s">
        <v>60</v>
      </c>
      <c r="J37" s="43" t="s">
        <v>59</v>
      </c>
      <c r="K37" s="44" t="s">
        <v>58</v>
      </c>
      <c r="L37" s="43"/>
      <c r="M37" s="43" t="s">
        <v>61</v>
      </c>
      <c r="N37" s="44"/>
      <c r="O37" s="43"/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34" s="1" customFormat="1" ht="48" customHeight="1" x14ac:dyDescent="0.3">
      <c r="B38" s="5"/>
      <c r="C38" s="413"/>
      <c r="D38" s="256" t="s">
        <v>124</v>
      </c>
      <c r="E38" s="351" t="s">
        <v>94</v>
      </c>
      <c r="F38" s="48" t="s">
        <v>2</v>
      </c>
      <c r="G38" s="49"/>
      <c r="H38" s="49"/>
      <c r="I38" s="49" t="s">
        <v>8</v>
      </c>
      <c r="J38" s="49" t="s">
        <v>6</v>
      </c>
      <c r="K38" s="50" t="s">
        <v>7</v>
      </c>
      <c r="L38" s="49"/>
      <c r="M38" s="49" t="s">
        <v>3</v>
      </c>
      <c r="N38" s="50"/>
      <c r="O38" s="49"/>
      <c r="P38" s="50"/>
      <c r="Q38" s="49" t="s">
        <v>1</v>
      </c>
      <c r="R38" s="139"/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197</v>
      </c>
    </row>
    <row r="39" spans="2:34" s="1" customFormat="1" ht="30" customHeight="1" thickBot="1" x14ac:dyDescent="0.35">
      <c r="B39" s="5"/>
      <c r="C39" s="414"/>
      <c r="D39" s="38" t="s">
        <v>0</v>
      </c>
      <c r="E39" s="233" t="s">
        <v>95</v>
      </c>
      <c r="F39" s="109">
        <v>24</v>
      </c>
      <c r="G39" s="110"/>
      <c r="H39" s="110"/>
      <c r="I39" s="110">
        <v>24</v>
      </c>
      <c r="J39" s="110">
        <v>24</v>
      </c>
      <c r="K39" s="111">
        <v>24</v>
      </c>
      <c r="L39" s="110"/>
      <c r="M39" s="110">
        <v>24</v>
      </c>
      <c r="N39" s="111"/>
      <c r="O39" s="110"/>
      <c r="P39" s="111"/>
      <c r="Q39" s="110">
        <v>52</v>
      </c>
      <c r="R39" s="154"/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>
        <v>25</v>
      </c>
      <c r="AE39" s="59"/>
    </row>
    <row r="40" spans="2:34" s="1" customFormat="1" ht="24.95" customHeight="1" thickTop="1" x14ac:dyDescent="0.3">
      <c r="B40" s="5"/>
      <c r="C40" s="412" t="s">
        <v>79</v>
      </c>
      <c r="D40" s="257" t="s">
        <v>122</v>
      </c>
      <c r="E40" s="360" t="s">
        <v>97</v>
      </c>
      <c r="F40" s="42" t="s">
        <v>60</v>
      </c>
      <c r="G40" s="43"/>
      <c r="H40" s="43"/>
      <c r="I40" s="43" t="s">
        <v>59</v>
      </c>
      <c r="J40" s="43" t="s">
        <v>58</v>
      </c>
      <c r="K40" s="43" t="s">
        <v>61</v>
      </c>
      <c r="L40" s="43"/>
      <c r="M40" s="43" t="s">
        <v>57</v>
      </c>
      <c r="N40" s="43"/>
      <c r="O40" s="43"/>
      <c r="P40" s="44"/>
      <c r="Q40" s="43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34" s="1" customFormat="1" ht="48" customHeight="1" x14ac:dyDescent="0.3">
      <c r="B41" s="5"/>
      <c r="C41" s="413"/>
      <c r="D41" s="256" t="s">
        <v>124</v>
      </c>
      <c r="E41" s="351" t="s">
        <v>155</v>
      </c>
      <c r="F41" s="48" t="s">
        <v>8</v>
      </c>
      <c r="G41" s="49"/>
      <c r="H41" s="68"/>
      <c r="I41" s="49" t="s">
        <v>6</v>
      </c>
      <c r="J41" s="49" t="s">
        <v>7</v>
      </c>
      <c r="K41" s="49" t="s">
        <v>3</v>
      </c>
      <c r="L41" s="49"/>
      <c r="M41" s="49" t="s">
        <v>2</v>
      </c>
      <c r="N41" s="49"/>
      <c r="O41" s="49"/>
      <c r="P41" s="50"/>
      <c r="Q41" s="49" t="s">
        <v>1</v>
      </c>
      <c r="R41" s="139"/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172</v>
      </c>
    </row>
    <row r="42" spans="2:34" s="1" customFormat="1" ht="30" customHeight="1" thickBot="1" x14ac:dyDescent="0.35">
      <c r="B42" s="5"/>
      <c r="C42" s="414"/>
      <c r="D42" s="38" t="s">
        <v>0</v>
      </c>
      <c r="E42" s="239" t="s">
        <v>98</v>
      </c>
      <c r="F42" s="109">
        <v>24</v>
      </c>
      <c r="G42" s="110"/>
      <c r="H42" s="110"/>
      <c r="I42" s="110">
        <v>24</v>
      </c>
      <c r="J42" s="110">
        <v>24</v>
      </c>
      <c r="K42" s="110">
        <v>24</v>
      </c>
      <c r="L42" s="110"/>
      <c r="M42" s="110">
        <v>24</v>
      </c>
      <c r="N42" s="110"/>
      <c r="O42" s="110"/>
      <c r="P42" s="111"/>
      <c r="Q42" s="110">
        <v>52</v>
      </c>
      <c r="R42" s="154"/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</row>
    <row r="43" spans="2:34" s="1" customFormat="1" ht="24.95" customHeight="1" thickTop="1" x14ac:dyDescent="0.3">
      <c r="B43" s="5"/>
      <c r="C43" s="415" t="s">
        <v>81</v>
      </c>
      <c r="D43" s="257" t="s">
        <v>122</v>
      </c>
      <c r="E43" s="229" t="s">
        <v>99</v>
      </c>
      <c r="F43" s="346"/>
      <c r="G43" s="43" t="s">
        <v>60</v>
      </c>
      <c r="H43" s="260" t="s">
        <v>125</v>
      </c>
      <c r="I43" s="260"/>
      <c r="J43" s="260"/>
      <c r="K43" s="260"/>
      <c r="L43" s="260" t="s">
        <v>137</v>
      </c>
      <c r="M43" s="260"/>
      <c r="N43" s="43" t="s">
        <v>66</v>
      </c>
      <c r="O43" s="260" t="s">
        <v>59</v>
      </c>
      <c r="P43" s="44"/>
      <c r="Q43" s="43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</row>
    <row r="44" spans="2:34" s="1" customFormat="1" ht="48" customHeight="1" x14ac:dyDescent="0.3">
      <c r="B44" s="5"/>
      <c r="C44" s="416"/>
      <c r="D44" s="256" t="s">
        <v>124</v>
      </c>
      <c r="E44" s="350" t="s">
        <v>100</v>
      </c>
      <c r="F44" s="48"/>
      <c r="G44" s="49" t="s">
        <v>52</v>
      </c>
      <c r="H44" s="49" t="s">
        <v>3</v>
      </c>
      <c r="I44" s="49"/>
      <c r="J44" s="49"/>
      <c r="K44" s="49"/>
      <c r="L44" s="49" t="s">
        <v>53</v>
      </c>
      <c r="M44" s="49"/>
      <c r="N44" s="49" t="s">
        <v>2</v>
      </c>
      <c r="O44" s="49" t="s">
        <v>6</v>
      </c>
      <c r="P44" s="142"/>
      <c r="Q44" s="49"/>
      <c r="R44" s="143" t="s">
        <v>1</v>
      </c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SUM(F45:AD45)</f>
        <v>197</v>
      </c>
    </row>
    <row r="45" spans="2:34" s="1" customFormat="1" ht="30" customHeight="1" thickBot="1" x14ac:dyDescent="0.35">
      <c r="B45" s="5"/>
      <c r="C45" s="417"/>
      <c r="D45" s="38" t="s">
        <v>0</v>
      </c>
      <c r="E45" s="228" t="s">
        <v>101</v>
      </c>
      <c r="F45" s="109"/>
      <c r="G45" s="110">
        <v>24</v>
      </c>
      <c r="H45" s="110">
        <v>24</v>
      </c>
      <c r="I45" s="110"/>
      <c r="J45" s="110"/>
      <c r="K45" s="110"/>
      <c r="L45" s="110">
        <v>24</v>
      </c>
      <c r="M45" s="110"/>
      <c r="N45" s="110">
        <v>36</v>
      </c>
      <c r="O45" s="110">
        <v>12</v>
      </c>
      <c r="P45" s="110"/>
      <c r="Q45" s="110"/>
      <c r="R45" s="159">
        <v>52</v>
      </c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>
        <v>25</v>
      </c>
      <c r="AE45" s="59"/>
    </row>
    <row r="46" spans="2:34" s="1" customFormat="1" ht="24.95" customHeight="1" thickTop="1" x14ac:dyDescent="0.3">
      <c r="B46" s="5"/>
      <c r="C46" s="415" t="s">
        <v>82</v>
      </c>
      <c r="D46" s="257" t="s">
        <v>122</v>
      </c>
      <c r="E46" s="230" t="s">
        <v>102</v>
      </c>
      <c r="F46" s="146"/>
      <c r="G46" s="260" t="s">
        <v>57</v>
      </c>
      <c r="H46" s="43" t="s">
        <v>58</v>
      </c>
      <c r="I46" s="43"/>
      <c r="J46" s="260"/>
      <c r="K46" s="43"/>
      <c r="L46" s="260" t="s">
        <v>176</v>
      </c>
      <c r="M46" s="260"/>
      <c r="N46" s="43" t="s">
        <v>143</v>
      </c>
      <c r="O46" s="361" t="s">
        <v>61</v>
      </c>
      <c r="P46" s="44"/>
      <c r="Q46" s="43"/>
      <c r="R46" s="147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</row>
    <row r="47" spans="2:34" s="1" customFormat="1" ht="48" customHeight="1" x14ac:dyDescent="0.3">
      <c r="B47" s="5"/>
      <c r="C47" s="418"/>
      <c r="D47" s="256" t="s">
        <v>124</v>
      </c>
      <c r="E47" s="351" t="s">
        <v>103</v>
      </c>
      <c r="F47" s="48"/>
      <c r="G47" s="68" t="s">
        <v>7</v>
      </c>
      <c r="H47" s="49" t="s">
        <v>2</v>
      </c>
      <c r="I47" s="49"/>
      <c r="J47" s="49"/>
      <c r="K47" s="49"/>
      <c r="L47" s="49" t="s">
        <v>8</v>
      </c>
      <c r="M47" s="49"/>
      <c r="N47" s="49" t="s">
        <v>6</v>
      </c>
      <c r="O47" s="49" t="s">
        <v>3</v>
      </c>
      <c r="P47" s="50"/>
      <c r="Q47" s="49"/>
      <c r="R47" s="143" t="s">
        <v>1</v>
      </c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SUM(F48:AD48)</f>
        <v>176</v>
      </c>
    </row>
    <row r="48" spans="2:34" s="1" customFormat="1" ht="30" customHeight="1" thickBot="1" x14ac:dyDescent="0.35">
      <c r="B48" s="5"/>
      <c r="C48" s="418"/>
      <c r="D48" s="38" t="s">
        <v>0</v>
      </c>
      <c r="E48" s="228" t="s">
        <v>104</v>
      </c>
      <c r="F48" s="161"/>
      <c r="G48" s="113">
        <v>24</v>
      </c>
      <c r="H48" s="113">
        <v>24</v>
      </c>
      <c r="I48" s="113"/>
      <c r="J48" s="113"/>
      <c r="K48" s="113"/>
      <c r="L48" s="113">
        <v>12</v>
      </c>
      <c r="M48" s="113"/>
      <c r="N48" s="113">
        <v>36</v>
      </c>
      <c r="O48" s="362">
        <v>24</v>
      </c>
      <c r="P48" s="162"/>
      <c r="Q48" s="110"/>
      <c r="R48" s="163">
        <v>31</v>
      </c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>
        <v>25</v>
      </c>
      <c r="AE48" s="148"/>
    </row>
    <row r="49" spans="2:34" ht="24.95" customHeight="1" thickTop="1" x14ac:dyDescent="0.3">
      <c r="C49" s="445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</row>
    <row r="50" spans="2:34" ht="45" customHeight="1" x14ac:dyDescent="0.3">
      <c r="C50" s="446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</row>
    <row r="51" spans="2:34" ht="30" customHeight="1" thickBot="1" x14ac:dyDescent="0.35">
      <c r="C51" s="447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</row>
    <row r="52" spans="2:34" s="1" customFormat="1" ht="32.1" customHeight="1" thickTop="1" thickBot="1" x14ac:dyDescent="0.35">
      <c r="B52" s="5"/>
      <c r="C52" s="250"/>
      <c r="D52" s="251"/>
      <c r="E52" s="252" t="s">
        <v>14</v>
      </c>
      <c r="F52" s="149">
        <f t="shared" ref="F52:AC52" si="5">SUM(F39,F42,F45,F48)</f>
        <v>48</v>
      </c>
      <c r="G52" s="150">
        <f t="shared" si="5"/>
        <v>48</v>
      </c>
      <c r="H52" s="150">
        <f t="shared" si="5"/>
        <v>48</v>
      </c>
      <c r="I52" s="150">
        <f>SUM(I39,I42,I45,I48)</f>
        <v>48</v>
      </c>
      <c r="J52" s="150">
        <f>SUM(J39,J42,J45,J48)</f>
        <v>48</v>
      </c>
      <c r="K52" s="150">
        <f t="shared" si="5"/>
        <v>48</v>
      </c>
      <c r="L52" s="150">
        <f t="shared" si="5"/>
        <v>36</v>
      </c>
      <c r="M52" s="150">
        <f t="shared" si="5"/>
        <v>48</v>
      </c>
      <c r="N52" s="150">
        <f t="shared" si="5"/>
        <v>72</v>
      </c>
      <c r="O52" s="150">
        <f t="shared" si="5"/>
        <v>36</v>
      </c>
      <c r="P52" s="150">
        <f t="shared" si="5"/>
        <v>0</v>
      </c>
      <c r="Q52" s="150">
        <f t="shared" si="5"/>
        <v>104</v>
      </c>
      <c r="R52" s="151">
        <f t="shared" si="5"/>
        <v>83</v>
      </c>
      <c r="S52" s="149">
        <f t="shared" si="5"/>
        <v>0</v>
      </c>
      <c r="T52" s="150">
        <f t="shared" si="5"/>
        <v>0</v>
      </c>
      <c r="U52" s="150">
        <f t="shared" si="5"/>
        <v>0</v>
      </c>
      <c r="V52" s="150">
        <f t="shared" si="5"/>
        <v>0</v>
      </c>
      <c r="W52" s="150">
        <f t="shared" si="5"/>
        <v>0</v>
      </c>
      <c r="X52" s="150">
        <f t="shared" si="5"/>
        <v>0</v>
      </c>
      <c r="Y52" s="150">
        <f t="shared" si="5"/>
        <v>0</v>
      </c>
      <c r="Z52" s="150">
        <f t="shared" si="5"/>
        <v>0</v>
      </c>
      <c r="AA52" s="150">
        <f t="shared" si="5"/>
        <v>0</v>
      </c>
      <c r="AB52" s="150">
        <f t="shared" si="5"/>
        <v>0</v>
      </c>
      <c r="AC52" s="151">
        <f t="shared" si="5"/>
        <v>0</v>
      </c>
      <c r="AD52" s="220">
        <f>SUM(AD39)</f>
        <v>25</v>
      </c>
      <c r="AE52" s="152">
        <f>SUM(F52:AD52)</f>
        <v>692</v>
      </c>
    </row>
    <row r="53" spans="2:34" s="1" customFormat="1" ht="35.1" customHeight="1" thickBot="1" x14ac:dyDescent="0.35">
      <c r="B53" s="5"/>
      <c r="C53" s="419" t="s">
        <v>120</v>
      </c>
      <c r="D53" s="420"/>
      <c r="E53" s="253" t="s">
        <v>121</v>
      </c>
      <c r="F53" s="439" t="s">
        <v>10</v>
      </c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1"/>
    </row>
    <row r="54" spans="2:34" s="1" customFormat="1" ht="24.95" customHeight="1" thickTop="1" x14ac:dyDescent="0.3">
      <c r="B54" s="2"/>
      <c r="C54" s="416" t="s">
        <v>83</v>
      </c>
      <c r="D54" s="257" t="s">
        <v>122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209" t="s">
        <v>4</v>
      </c>
      <c r="R54" s="72"/>
      <c r="S54" s="42"/>
      <c r="T54" s="71"/>
      <c r="U54" s="71"/>
      <c r="V54" s="71"/>
      <c r="W54" s="71"/>
      <c r="X54" s="71"/>
      <c r="Y54" s="71"/>
      <c r="Z54" s="71"/>
      <c r="AA54" s="72"/>
      <c r="AB54" s="260"/>
      <c r="AC54" s="169"/>
      <c r="AD54" s="207">
        <v>0.47916666666666669</v>
      </c>
      <c r="AE54" s="170"/>
    </row>
    <row r="55" spans="2:34" ht="48" customHeight="1" x14ac:dyDescent="0.3">
      <c r="C55" s="416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171" t="s">
        <v>186</v>
      </c>
      <c r="Q55" s="172" t="s">
        <v>1</v>
      </c>
      <c r="R55" s="50"/>
      <c r="S55" s="48"/>
      <c r="T55" s="49"/>
      <c r="U55" s="49"/>
      <c r="V55" s="49"/>
      <c r="W55" s="49"/>
      <c r="X55" s="49"/>
      <c r="Y55" s="49"/>
      <c r="Z55" s="49"/>
      <c r="AA55" s="171"/>
      <c r="AB55" s="49"/>
      <c r="AC55" s="103"/>
      <c r="AD55" s="222" t="s">
        <v>74</v>
      </c>
      <c r="AE55" s="54">
        <f>SUM(F56:AD56)</f>
        <v>145</v>
      </c>
      <c r="AF55"/>
    </row>
    <row r="56" spans="2:34" ht="30" customHeight="1" thickBot="1" x14ac:dyDescent="0.35">
      <c r="C56" s="416"/>
      <c r="D56" s="38" t="s">
        <v>0</v>
      </c>
      <c r="E56" s="228" t="s">
        <v>107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1"/>
      <c r="Q56" s="110">
        <v>120</v>
      </c>
      <c r="R56" s="114"/>
      <c r="S56" s="109"/>
      <c r="T56" s="110"/>
      <c r="U56" s="110"/>
      <c r="V56" s="110"/>
      <c r="W56" s="110"/>
      <c r="X56" s="110"/>
      <c r="Y56" s="110"/>
      <c r="Z56" s="110"/>
      <c r="AA56" s="111"/>
      <c r="AB56" s="110"/>
      <c r="AC56" s="135"/>
      <c r="AD56" s="115">
        <v>25</v>
      </c>
      <c r="AE56" s="59"/>
      <c r="AF56"/>
    </row>
    <row r="57" spans="2:34" ht="24.95" customHeight="1" thickTop="1" x14ac:dyDescent="0.3">
      <c r="C57" s="415" t="s">
        <v>84</v>
      </c>
      <c r="D57" s="257" t="s">
        <v>122</v>
      </c>
      <c r="E57" s="243" t="s">
        <v>108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260"/>
      <c r="R57" s="260"/>
      <c r="S57" s="146"/>
      <c r="T57" s="43"/>
      <c r="U57" s="43"/>
      <c r="V57" s="43"/>
      <c r="W57" s="43"/>
      <c r="X57" s="44"/>
      <c r="Y57" s="43"/>
      <c r="Z57" s="43"/>
      <c r="AA57" s="72"/>
      <c r="AB57" s="209" t="s">
        <v>4</v>
      </c>
      <c r="AC57" s="174"/>
      <c r="AD57" s="175"/>
      <c r="AE57" s="47"/>
      <c r="AF57"/>
    </row>
    <row r="58" spans="2:34" ht="48" customHeight="1" x14ac:dyDescent="0.3">
      <c r="C58" s="416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176"/>
      <c r="Q58" s="49"/>
      <c r="R58" s="49"/>
      <c r="S58" s="48"/>
      <c r="T58" s="68"/>
      <c r="U58" s="49"/>
      <c r="V58" s="49"/>
      <c r="W58" s="49"/>
      <c r="X58" s="177"/>
      <c r="Y58" s="49"/>
      <c r="Z58" s="49"/>
      <c r="AA58" s="171" t="s">
        <v>186</v>
      </c>
      <c r="AB58" s="172" t="s">
        <v>1</v>
      </c>
      <c r="AC58" s="180"/>
      <c r="AD58" s="53"/>
      <c r="AE58" s="76">
        <f>SUM(F59:AD59)</f>
        <v>120</v>
      </c>
      <c r="AF58"/>
    </row>
    <row r="59" spans="2:34" ht="30" customHeight="1" thickBot="1" x14ac:dyDescent="0.35">
      <c r="C59" s="417"/>
      <c r="D59" s="38" t="s">
        <v>0</v>
      </c>
      <c r="E59" s="242" t="s">
        <v>109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113"/>
      <c r="Q59" s="113"/>
      <c r="R59" s="113"/>
      <c r="S59" s="161"/>
      <c r="T59" s="113"/>
      <c r="U59" s="113"/>
      <c r="V59" s="110"/>
      <c r="W59" s="113"/>
      <c r="X59" s="114"/>
      <c r="Y59" s="110"/>
      <c r="Z59" s="113"/>
      <c r="AA59" s="111"/>
      <c r="AB59" s="110">
        <v>120</v>
      </c>
      <c r="AC59" s="205"/>
      <c r="AD59" s="206"/>
      <c r="AE59" s="59"/>
      <c r="AF59"/>
    </row>
    <row r="60" spans="2:34" ht="24" customHeight="1" thickTop="1" x14ac:dyDescent="0.3">
      <c r="C60" s="421" t="s">
        <v>85</v>
      </c>
      <c r="D60" s="39">
        <v>1</v>
      </c>
      <c r="E60" s="244" t="s">
        <v>47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</row>
    <row r="61" spans="2:34" ht="24" customHeight="1" x14ac:dyDescent="0.3">
      <c r="C61" s="416"/>
      <c r="D61" s="40">
        <v>2</v>
      </c>
      <c r="E61" s="245" t="s">
        <v>110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</row>
    <row r="62" spans="2:34" ht="24" customHeight="1" x14ac:dyDescent="0.3">
      <c r="C62" s="416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</row>
    <row r="63" spans="2:34" ht="24.95" customHeight="1" thickBot="1" x14ac:dyDescent="0.35">
      <c r="C63" s="422"/>
      <c r="D63" s="38" t="s">
        <v>0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</row>
    <row r="64" spans="2:34" ht="24.95" customHeight="1" thickTop="1" x14ac:dyDescent="0.3">
      <c r="C64" s="423" t="s">
        <v>86</v>
      </c>
      <c r="D64" s="257" t="s">
        <v>122</v>
      </c>
      <c r="E64" s="243" t="s">
        <v>145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3" t="s">
        <v>63</v>
      </c>
      <c r="U64" s="43"/>
      <c r="V64" s="43" t="s">
        <v>61</v>
      </c>
      <c r="W64" s="44" t="s">
        <v>60</v>
      </c>
      <c r="X64" s="44" t="s">
        <v>173</v>
      </c>
      <c r="Y64" s="44"/>
      <c r="Z64" s="43"/>
      <c r="AA64" s="44"/>
      <c r="AB64" s="43"/>
      <c r="AC64" s="174"/>
      <c r="AD64" s="208">
        <v>0.76388888888888884</v>
      </c>
      <c r="AE64" s="224"/>
      <c r="AF64"/>
    </row>
    <row r="65" spans="3:34" ht="48" customHeight="1" x14ac:dyDescent="0.3">
      <c r="C65" s="424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 t="s">
        <v>2</v>
      </c>
      <c r="U65" s="49"/>
      <c r="V65" s="49" t="s">
        <v>3</v>
      </c>
      <c r="W65" s="50" t="s">
        <v>8</v>
      </c>
      <c r="X65" s="50" t="s">
        <v>6</v>
      </c>
      <c r="Y65" s="50"/>
      <c r="Z65" s="49"/>
      <c r="AA65" s="50"/>
      <c r="AB65" s="49" t="s">
        <v>1</v>
      </c>
      <c r="AC65" s="178"/>
      <c r="AD65" s="222" t="s">
        <v>78</v>
      </c>
      <c r="AE65" s="54">
        <f>SUM(F66:AD66)</f>
        <v>197</v>
      </c>
      <c r="AF65"/>
    </row>
    <row r="66" spans="3:34" ht="30" customHeight="1" thickBot="1" x14ac:dyDescent="0.35">
      <c r="C66" s="425"/>
      <c r="D66" s="38" t="s">
        <v>0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09"/>
      <c r="T66" s="110">
        <v>36</v>
      </c>
      <c r="U66" s="110"/>
      <c r="V66" s="110">
        <v>24</v>
      </c>
      <c r="W66" s="111">
        <v>24</v>
      </c>
      <c r="X66" s="111">
        <v>36</v>
      </c>
      <c r="Y66" s="111"/>
      <c r="Z66" s="110"/>
      <c r="AA66" s="111"/>
      <c r="AB66" s="110">
        <v>52</v>
      </c>
      <c r="AC66" s="135"/>
      <c r="AD66" s="122">
        <v>25</v>
      </c>
      <c r="AE66" s="59"/>
      <c r="AF66"/>
    </row>
    <row r="67" spans="3:34" ht="24.95" customHeight="1" thickTop="1" x14ac:dyDescent="0.3">
      <c r="C67" s="424" t="s">
        <v>87</v>
      </c>
      <c r="D67" s="257" t="s">
        <v>122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192</v>
      </c>
      <c r="T67" s="43"/>
      <c r="U67" s="43" t="s">
        <v>61</v>
      </c>
      <c r="V67" s="43"/>
      <c r="W67" s="43"/>
      <c r="X67" s="44"/>
      <c r="Y67" s="44" t="s">
        <v>194</v>
      </c>
      <c r="Z67" s="43" t="s">
        <v>60</v>
      </c>
      <c r="AA67" s="44" t="s">
        <v>58</v>
      </c>
      <c r="AB67" s="43"/>
      <c r="AC67" s="174"/>
      <c r="AD67" s="259"/>
      <c r="AE67" s="224"/>
      <c r="AF67"/>
    </row>
    <row r="68" spans="3:34" ht="48" customHeight="1" x14ac:dyDescent="0.3">
      <c r="C68" s="424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69</v>
      </c>
      <c r="T68" s="49"/>
      <c r="U68" s="49" t="s">
        <v>3</v>
      </c>
      <c r="V68" s="49"/>
      <c r="W68" s="49"/>
      <c r="X68" s="50"/>
      <c r="Y68" s="50" t="s">
        <v>193</v>
      </c>
      <c r="Z68" s="49" t="s">
        <v>8</v>
      </c>
      <c r="AA68" s="50" t="s">
        <v>7</v>
      </c>
      <c r="AB68" s="49" t="s">
        <v>1</v>
      </c>
      <c r="AC68" s="189"/>
      <c r="AD68" s="222" t="s">
        <v>162</v>
      </c>
      <c r="AE68" s="54">
        <f>SUM(F69:AD69)</f>
        <v>197</v>
      </c>
      <c r="AF68"/>
      <c r="AH68" s="261"/>
    </row>
    <row r="69" spans="3:34" ht="30" customHeight="1" thickBot="1" x14ac:dyDescent="0.35">
      <c r="C69" s="424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24</v>
      </c>
      <c r="T69" s="113"/>
      <c r="U69" s="113">
        <v>24</v>
      </c>
      <c r="V69" s="113"/>
      <c r="W69" s="113"/>
      <c r="X69" s="114"/>
      <c r="Y69" s="114">
        <v>24</v>
      </c>
      <c r="Z69" s="110">
        <v>24</v>
      </c>
      <c r="AA69" s="114">
        <v>24</v>
      </c>
      <c r="AB69" s="110">
        <v>52</v>
      </c>
      <c r="AC69" s="205"/>
      <c r="AD69" s="115">
        <v>25</v>
      </c>
      <c r="AE69" s="59"/>
      <c r="AF69"/>
    </row>
    <row r="70" spans="3:34" ht="32.1" customHeight="1" thickTop="1" thickBot="1" x14ac:dyDescent="0.35">
      <c r="C70" s="410"/>
      <c r="D70" s="411"/>
      <c r="E70" s="248" t="s">
        <v>14</v>
      </c>
      <c r="F70" s="190">
        <f>SUM(F56,F59,F66,F69)</f>
        <v>0</v>
      </c>
      <c r="G70" s="191">
        <f t="shared" ref="G70:AC70" si="6">SUM(G56,G59,G66,G69)</f>
        <v>0</v>
      </c>
      <c r="H70" s="191">
        <f t="shared" si="6"/>
        <v>0</v>
      </c>
      <c r="I70" s="191">
        <f t="shared" si="6"/>
        <v>0</v>
      </c>
      <c r="J70" s="191">
        <f t="shared" si="6"/>
        <v>0</v>
      </c>
      <c r="K70" s="191">
        <f t="shared" si="6"/>
        <v>0</v>
      </c>
      <c r="L70" s="191">
        <f t="shared" si="6"/>
        <v>0</v>
      </c>
      <c r="M70" s="191">
        <f t="shared" si="6"/>
        <v>0</v>
      </c>
      <c r="N70" s="191">
        <f t="shared" si="6"/>
        <v>0</v>
      </c>
      <c r="O70" s="191">
        <f t="shared" si="6"/>
        <v>0</v>
      </c>
      <c r="P70" s="191">
        <f t="shared" si="6"/>
        <v>0</v>
      </c>
      <c r="Q70" s="191">
        <f t="shared" si="6"/>
        <v>120</v>
      </c>
      <c r="R70" s="192">
        <f t="shared" si="6"/>
        <v>0</v>
      </c>
      <c r="S70" s="190">
        <f t="shared" si="6"/>
        <v>24</v>
      </c>
      <c r="T70" s="191">
        <f t="shared" si="6"/>
        <v>36</v>
      </c>
      <c r="U70" s="191">
        <f t="shared" si="6"/>
        <v>24</v>
      </c>
      <c r="V70" s="191">
        <f t="shared" si="6"/>
        <v>24</v>
      </c>
      <c r="W70" s="191">
        <f t="shared" si="6"/>
        <v>24</v>
      </c>
      <c r="X70" s="191">
        <f t="shared" si="6"/>
        <v>36</v>
      </c>
      <c r="Y70" s="191">
        <f>SUM(Y56,Y59,Y66,Y69)</f>
        <v>24</v>
      </c>
      <c r="Z70" s="191">
        <f t="shared" si="6"/>
        <v>24</v>
      </c>
      <c r="AA70" s="191">
        <f t="shared" si="6"/>
        <v>24</v>
      </c>
      <c r="AB70" s="191">
        <f t="shared" si="6"/>
        <v>224</v>
      </c>
      <c r="AC70" s="193">
        <f t="shared" si="6"/>
        <v>0</v>
      </c>
      <c r="AD70" s="194">
        <f>SUM(AD45,AD48,AD56,AD66,AD69)</f>
        <v>125</v>
      </c>
      <c r="AE70" s="195">
        <f>SUM(AD45,AD48,AE55,AE58,AE65,AE68)</f>
        <v>709</v>
      </c>
      <c r="AF70"/>
    </row>
    <row r="71" spans="3:34" ht="42" customHeight="1" thickTop="1" thickBot="1" x14ac:dyDescent="0.35">
      <c r="C71" s="17"/>
      <c r="D71" s="23"/>
      <c r="E71" s="249" t="s">
        <v>119</v>
      </c>
      <c r="F71" s="196">
        <f t="shared" ref="F71:AE71" si="7">SUM(F33,F52,F70)</f>
        <v>96</v>
      </c>
      <c r="G71" s="197">
        <f t="shared" si="7"/>
        <v>96</v>
      </c>
      <c r="H71" s="197">
        <f t="shared" si="7"/>
        <v>96</v>
      </c>
      <c r="I71" s="197">
        <f t="shared" si="7"/>
        <v>96</v>
      </c>
      <c r="J71" s="197">
        <f t="shared" si="7"/>
        <v>96</v>
      </c>
      <c r="K71" s="197">
        <f t="shared" si="7"/>
        <v>96</v>
      </c>
      <c r="L71" s="197">
        <f t="shared" si="7"/>
        <v>60</v>
      </c>
      <c r="M71" s="197">
        <f t="shared" si="7"/>
        <v>96</v>
      </c>
      <c r="N71" s="197">
        <f t="shared" si="7"/>
        <v>120</v>
      </c>
      <c r="O71" s="197">
        <f t="shared" si="7"/>
        <v>84</v>
      </c>
      <c r="P71" s="197">
        <f t="shared" si="7"/>
        <v>24</v>
      </c>
      <c r="Q71" s="197">
        <f t="shared" si="7"/>
        <v>328</v>
      </c>
      <c r="R71" s="198">
        <f t="shared" si="7"/>
        <v>218</v>
      </c>
      <c r="S71" s="196">
        <f t="shared" si="7"/>
        <v>84</v>
      </c>
      <c r="T71" s="197">
        <f t="shared" si="7"/>
        <v>84</v>
      </c>
      <c r="U71" s="197">
        <f t="shared" si="7"/>
        <v>72</v>
      </c>
      <c r="V71" s="197">
        <f t="shared" si="7"/>
        <v>84</v>
      </c>
      <c r="W71" s="197">
        <f t="shared" si="7"/>
        <v>72</v>
      </c>
      <c r="X71" s="197">
        <f t="shared" si="7"/>
        <v>84</v>
      </c>
      <c r="Y71" s="197">
        <f t="shared" si="7"/>
        <v>72</v>
      </c>
      <c r="Z71" s="197">
        <f t="shared" si="7"/>
        <v>84</v>
      </c>
      <c r="AA71" s="197">
        <f t="shared" si="7"/>
        <v>84</v>
      </c>
      <c r="AB71" s="197">
        <f t="shared" si="7"/>
        <v>380</v>
      </c>
      <c r="AC71" s="199">
        <f t="shared" si="7"/>
        <v>0</v>
      </c>
      <c r="AD71" s="200">
        <f t="shared" si="7"/>
        <v>325</v>
      </c>
      <c r="AE71" s="201">
        <f t="shared" si="7"/>
        <v>2931</v>
      </c>
      <c r="AF71"/>
    </row>
    <row r="72" spans="3:34" ht="12" customHeight="1" x14ac:dyDescent="0.3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3:34" hidden="1" x14ac:dyDescent="0.3"/>
    <row r="74" spans="3:34" ht="24.95" hidden="1" customHeight="1" x14ac:dyDescent="0.3">
      <c r="D74" s="393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396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34" ht="24.95" hidden="1" customHeight="1" x14ac:dyDescent="0.3">
      <c r="D75" s="394"/>
      <c r="E75" s="397">
        <f>SUM(F76,M75:O76)</f>
        <v>53</v>
      </c>
      <c r="F75" s="275">
        <f>COUNTIF($F$5:$AC$32,F74)</f>
        <v>8</v>
      </c>
      <c r="G75" s="276">
        <f t="shared" ref="G75:L75" si="8">COUNTIF($F$5:$AC$32,G74)</f>
        <v>0</v>
      </c>
      <c r="H75" s="276">
        <f t="shared" si="8"/>
        <v>0</v>
      </c>
      <c r="I75" s="276">
        <f t="shared" si="8"/>
        <v>7</v>
      </c>
      <c r="J75" s="276">
        <f t="shared" si="8"/>
        <v>8</v>
      </c>
      <c r="K75" s="276">
        <f t="shared" si="8"/>
        <v>7</v>
      </c>
      <c r="L75" s="317">
        <f t="shared" si="8"/>
        <v>8</v>
      </c>
      <c r="M75" s="399">
        <f>COUNTIF($F$5:$AC$32,M74)</f>
        <v>8</v>
      </c>
      <c r="N75" s="399">
        <v>6</v>
      </c>
      <c r="O75" s="403">
        <v>1</v>
      </c>
      <c r="P75" s="405"/>
      <c r="Q75" s="394"/>
      <c r="R75" s="389">
        <f>SUM(S76,Z75:AB76)</f>
        <v>25</v>
      </c>
      <c r="S75" s="275">
        <f>COUNTIF($F$37:$AC$51,S74)</f>
        <v>4</v>
      </c>
      <c r="T75" s="276">
        <f t="shared" ref="T75:Y75" si="9">COUNTIF($F$37:$AC$51,T74)</f>
        <v>1</v>
      </c>
      <c r="U75" s="276">
        <f t="shared" si="9"/>
        <v>1</v>
      </c>
      <c r="V75" s="276">
        <f t="shared" si="9"/>
        <v>3</v>
      </c>
      <c r="W75" s="276">
        <f t="shared" si="9"/>
        <v>4</v>
      </c>
      <c r="X75" s="276">
        <f t="shared" si="9"/>
        <v>3</v>
      </c>
      <c r="Y75" s="277">
        <f t="shared" si="9"/>
        <v>4</v>
      </c>
      <c r="Z75" s="391">
        <f>COUNTIF($F$37:$AC$51,Z74)</f>
        <v>4</v>
      </c>
      <c r="AA75" s="391">
        <v>1</v>
      </c>
    </row>
    <row r="76" spans="3:34" ht="24.95" hidden="1" customHeight="1" thickBot="1" x14ac:dyDescent="0.35">
      <c r="D76" s="394"/>
      <c r="E76" s="398"/>
      <c r="F76" s="401">
        <f>SUM(F75:L75)</f>
        <v>38</v>
      </c>
      <c r="G76" s="387"/>
      <c r="H76" s="387"/>
      <c r="I76" s="387"/>
      <c r="J76" s="387"/>
      <c r="K76" s="387"/>
      <c r="L76" s="388"/>
      <c r="M76" s="400"/>
      <c r="N76" s="400"/>
      <c r="O76" s="404"/>
      <c r="P76" s="406"/>
      <c r="Q76" s="394"/>
      <c r="R76" s="390"/>
      <c r="S76" s="401">
        <f>SUM(S75:Y75)</f>
        <v>20</v>
      </c>
      <c r="T76" s="387"/>
      <c r="U76" s="387"/>
      <c r="V76" s="387"/>
      <c r="W76" s="387"/>
      <c r="X76" s="387"/>
      <c r="Y76" s="402"/>
      <c r="Z76" s="392"/>
      <c r="AA76" s="392"/>
    </row>
    <row r="77" spans="3:34" ht="24.95" hidden="1" customHeight="1" thickTop="1" x14ac:dyDescent="0.3">
      <c r="D77" s="394"/>
      <c r="E77" s="278" t="s">
        <v>80</v>
      </c>
      <c r="F77" s="318">
        <f>IFERROR(HLOOKUP(F74,$F$6:$AC$7,2,),"")</f>
        <v>24</v>
      </c>
      <c r="G77" s="319" t="str">
        <f t="shared" ref="G77:M77" si="10">IFERROR(HLOOKUP(G74,$F$6:$AC$7,2,),"")</f>
        <v/>
      </c>
      <c r="H77" s="319" t="str">
        <f t="shared" si="10"/>
        <v/>
      </c>
      <c r="I77" s="319">
        <f t="shared" si="10"/>
        <v>24</v>
      </c>
      <c r="J77" s="319">
        <f t="shared" si="10"/>
        <v>24</v>
      </c>
      <c r="K77" s="319">
        <f t="shared" si="10"/>
        <v>24</v>
      </c>
      <c r="L77" s="320">
        <f t="shared" si="10"/>
        <v>24</v>
      </c>
      <c r="M77" s="279">
        <f t="shared" si="10"/>
        <v>52</v>
      </c>
      <c r="N77" s="278">
        <f>AD7</f>
        <v>25</v>
      </c>
      <c r="O77" s="280" t="str">
        <f t="shared" ref="O77" si="11">IFERROR(HLOOKUP(O74,$E$6:$AB$7,2,),"")</f>
        <v/>
      </c>
      <c r="P77" s="356"/>
      <c r="Q77" s="394"/>
      <c r="R77" s="280" t="s">
        <v>80</v>
      </c>
      <c r="S77" s="282">
        <f>IFERROR(HLOOKUP(S74,$F$38:$AC$39,2,),"")</f>
        <v>24</v>
      </c>
      <c r="T77" s="283" t="str">
        <f t="shared" ref="T77:Y77" si="12">IFERROR(HLOOKUP(T74,$F$38:$AC$39,2,),"")</f>
        <v/>
      </c>
      <c r="U77" s="283" t="str">
        <f t="shared" si="12"/>
        <v/>
      </c>
      <c r="V77" s="283">
        <f t="shared" si="12"/>
        <v>24</v>
      </c>
      <c r="W77" s="283">
        <f t="shared" si="12"/>
        <v>24</v>
      </c>
      <c r="X77" s="283">
        <f t="shared" si="12"/>
        <v>24</v>
      </c>
      <c r="Y77" s="284">
        <f t="shared" si="12"/>
        <v>24</v>
      </c>
      <c r="Z77" s="282">
        <f>IFERROR(HLOOKUP(Z74,$F$38:$AC$39,2,),"")</f>
        <v>52</v>
      </c>
      <c r="AA77" s="285">
        <f>AD39</f>
        <v>25</v>
      </c>
    </row>
    <row r="78" spans="3:34" ht="24.95" hidden="1" customHeight="1" x14ac:dyDescent="0.3">
      <c r="D78" s="394"/>
      <c r="E78" s="286" t="s">
        <v>79</v>
      </c>
      <c r="F78" s="324">
        <f>IFERROR(HLOOKUP(F74,$F$9:$AC$10,2,),"")</f>
        <v>24</v>
      </c>
      <c r="G78" s="288" t="str">
        <f t="shared" ref="G78:M78" si="13">IFERROR(HLOOKUP(G74,$F$9:$AC$10,2,),"")</f>
        <v/>
      </c>
      <c r="H78" s="288" t="str">
        <f t="shared" si="13"/>
        <v/>
      </c>
      <c r="I78" s="288">
        <f t="shared" si="13"/>
        <v>24</v>
      </c>
      <c r="J78" s="288">
        <f t="shared" si="13"/>
        <v>24</v>
      </c>
      <c r="K78" s="325">
        <f t="shared" si="13"/>
        <v>24</v>
      </c>
      <c r="L78" s="289">
        <f t="shared" si="13"/>
        <v>24</v>
      </c>
      <c r="M78" s="287">
        <f t="shared" si="13"/>
        <v>52</v>
      </c>
      <c r="N78" s="290">
        <f>AD10</f>
        <v>25</v>
      </c>
      <c r="O78" s="290" t="str">
        <f t="shared" ref="O78" si="14">IFERROR(HLOOKUP(O74,$E$9:$AB$10,2,),"")</f>
        <v/>
      </c>
      <c r="P78" s="356"/>
      <c r="Q78" s="394"/>
      <c r="R78" s="286" t="s">
        <v>79</v>
      </c>
      <c r="S78" s="329">
        <f>IFERROR(HLOOKUP(S74,$F$41:$AC$42,2,),"")</f>
        <v>24</v>
      </c>
      <c r="T78" s="292" t="str">
        <f t="shared" ref="T78:Z78" si="15">IFERROR(HLOOKUP(T74,$F$41:$AC$42,2,),"")</f>
        <v/>
      </c>
      <c r="U78" s="292" t="str">
        <f t="shared" si="15"/>
        <v/>
      </c>
      <c r="V78" s="292">
        <f t="shared" si="15"/>
        <v>24</v>
      </c>
      <c r="W78" s="292">
        <f t="shared" si="15"/>
        <v>24</v>
      </c>
      <c r="X78" s="330">
        <f t="shared" si="15"/>
        <v>24</v>
      </c>
      <c r="Y78" s="293">
        <f t="shared" si="15"/>
        <v>24</v>
      </c>
      <c r="Z78" s="291">
        <f t="shared" si="15"/>
        <v>52</v>
      </c>
      <c r="AA78" s="294">
        <f>AD42</f>
        <v>0</v>
      </c>
    </row>
    <row r="79" spans="3:34" ht="24.95" hidden="1" customHeight="1" x14ac:dyDescent="0.3">
      <c r="D79" s="394"/>
      <c r="E79" s="295" t="s">
        <v>130</v>
      </c>
      <c r="F79" s="324">
        <f>IFERROR(HLOOKUP(F74,$F$12:$AC$13,2,),"")</f>
        <v>24</v>
      </c>
      <c r="G79" s="288" t="str">
        <f t="shared" ref="G79:M79" si="16">IFERROR(HLOOKUP(G74,$F$12:$AC$13,2,),"")</f>
        <v/>
      </c>
      <c r="H79" s="288" t="str">
        <f t="shared" si="16"/>
        <v/>
      </c>
      <c r="I79" s="288">
        <f t="shared" si="16"/>
        <v>24</v>
      </c>
      <c r="J79" s="288">
        <f t="shared" si="16"/>
        <v>24</v>
      </c>
      <c r="K79" s="325">
        <f t="shared" si="16"/>
        <v>24</v>
      </c>
      <c r="L79" s="289">
        <f t="shared" si="16"/>
        <v>24</v>
      </c>
      <c r="M79" s="287">
        <f t="shared" si="16"/>
        <v>52</v>
      </c>
      <c r="N79" s="290">
        <f>AD13</f>
        <v>25</v>
      </c>
      <c r="O79" s="290" t="str">
        <f t="shared" ref="O79" si="17">IFERROR(HLOOKUP(O74,$E$12:$AB$13,2,),"")</f>
        <v/>
      </c>
      <c r="P79" s="356"/>
      <c r="Q79" s="394"/>
      <c r="R79" s="295" t="s">
        <v>130</v>
      </c>
      <c r="S79" s="329">
        <f>IFERROR(HLOOKUP(S74,$F$44:$AC$45,2,),"")</f>
        <v>24</v>
      </c>
      <c r="T79" s="292">
        <f t="shared" ref="T79:Z79" si="18">IFERROR(HLOOKUP(T74,$F$44:$AC$45,2,),"")</f>
        <v>24</v>
      </c>
      <c r="U79" s="292">
        <f t="shared" si="18"/>
        <v>24</v>
      </c>
      <c r="V79" s="292" t="str">
        <f t="shared" si="18"/>
        <v/>
      </c>
      <c r="W79" s="292">
        <f t="shared" si="18"/>
        <v>12</v>
      </c>
      <c r="X79" s="330" t="str">
        <f t="shared" si="18"/>
        <v/>
      </c>
      <c r="Y79" s="293">
        <f t="shared" si="18"/>
        <v>36</v>
      </c>
      <c r="Z79" s="291">
        <f t="shared" si="18"/>
        <v>52</v>
      </c>
      <c r="AA79" s="294" t="str">
        <f t="shared" ref="AA79" si="19">IFERROR(HLOOKUP(AA74,$E$44:$AA$45,2,),"")</f>
        <v/>
      </c>
    </row>
    <row r="80" spans="3:34" ht="24.95" hidden="1" customHeight="1" thickBot="1" x14ac:dyDescent="0.35">
      <c r="D80" s="394"/>
      <c r="E80" s="286" t="s">
        <v>131</v>
      </c>
      <c r="F80" s="324">
        <f>IFERROR(HLOOKUP(F74,$F$15:$AC$16,2,),"")</f>
        <v>24</v>
      </c>
      <c r="G80" s="288" t="str">
        <f t="shared" ref="G80:M80" si="20">IFERROR(HLOOKUP(G74,$F$15:$AC$16,2,),"")</f>
        <v/>
      </c>
      <c r="H80" s="288" t="str">
        <f t="shared" si="20"/>
        <v/>
      </c>
      <c r="I80" s="288">
        <f t="shared" si="20"/>
        <v>24</v>
      </c>
      <c r="J80" s="288">
        <f t="shared" si="20"/>
        <v>24</v>
      </c>
      <c r="K80" s="325">
        <f t="shared" si="20"/>
        <v>24</v>
      </c>
      <c r="L80" s="289">
        <f t="shared" si="20"/>
        <v>24</v>
      </c>
      <c r="M80" s="287">
        <f t="shared" si="20"/>
        <v>31</v>
      </c>
      <c r="N80" s="290" t="str">
        <f t="shared" ref="N80" si="21">IFERROR(HLOOKUP(N74,$E$15:$AB$16,2,),"")</f>
        <v/>
      </c>
      <c r="O80" s="290">
        <f>AD16</f>
        <v>25</v>
      </c>
      <c r="P80" s="356"/>
      <c r="Q80" s="342">
        <f>SUM(S81:Y81)</f>
        <v>480</v>
      </c>
      <c r="R80" s="296" t="s">
        <v>131</v>
      </c>
      <c r="S80" s="326">
        <f>IFERROR(HLOOKUP(S74,$F$47:$AC$48,2,),"")</f>
        <v>24</v>
      </c>
      <c r="T80" s="327" t="str">
        <f t="shared" ref="T80:Z80" si="22">IFERROR(HLOOKUP(T74,$F$47:$AC$48,2,),"")</f>
        <v/>
      </c>
      <c r="U80" s="327" t="str">
        <f t="shared" si="22"/>
        <v/>
      </c>
      <c r="V80" s="327">
        <f t="shared" si="22"/>
        <v>12</v>
      </c>
      <c r="W80" s="327">
        <f t="shared" si="22"/>
        <v>36</v>
      </c>
      <c r="X80" s="327">
        <f t="shared" si="22"/>
        <v>24</v>
      </c>
      <c r="Y80" s="328">
        <f t="shared" si="22"/>
        <v>24</v>
      </c>
      <c r="Z80" s="297">
        <f t="shared" si="22"/>
        <v>31</v>
      </c>
      <c r="AA80" s="298" t="str">
        <f t="shared" ref="AA80" si="23">IFERROR(HLOOKUP(AA74,$E$47:$AA$48,2,),"")</f>
        <v/>
      </c>
    </row>
    <row r="81" spans="4:28" ht="24.95" hidden="1" customHeight="1" thickTop="1" x14ac:dyDescent="0.3">
      <c r="D81" s="394"/>
      <c r="E81" s="295" t="s">
        <v>132</v>
      </c>
      <c r="F81" s="324">
        <f>IFERROR(HLOOKUP(F74,$F$18:$AC$19,2,),"")</f>
        <v>24</v>
      </c>
      <c r="G81" s="288" t="str">
        <f t="shared" ref="G81:M81" si="24">IFERROR(HLOOKUP(G74,$F$18:$AC$19,2,),"")</f>
        <v/>
      </c>
      <c r="H81" s="288" t="str">
        <f t="shared" si="24"/>
        <v/>
      </c>
      <c r="I81" s="288">
        <f t="shared" si="24"/>
        <v>24</v>
      </c>
      <c r="J81" s="288">
        <f t="shared" si="24"/>
        <v>36</v>
      </c>
      <c r="K81" s="325" t="str">
        <f t="shared" si="24"/>
        <v/>
      </c>
      <c r="L81" s="289">
        <f t="shared" si="24"/>
        <v>36</v>
      </c>
      <c r="M81" s="287">
        <f t="shared" si="24"/>
        <v>52</v>
      </c>
      <c r="N81" s="290">
        <f>AD19</f>
        <v>25</v>
      </c>
      <c r="O81" s="290" t="str">
        <f t="shared" ref="O81" si="25">IFERROR(HLOOKUP(O74,$E$18:$AB$19,2,),"")</f>
        <v/>
      </c>
      <c r="P81" s="356"/>
      <c r="Q81" s="341">
        <f>SUM(Q80,Z81:AA81)</f>
        <v>692</v>
      </c>
      <c r="R81" s="299" t="s">
        <v>119</v>
      </c>
      <c r="S81" s="300">
        <f>SUM(S77:S80)</f>
        <v>96</v>
      </c>
      <c r="T81" s="301">
        <f t="shared" ref="T81:AA81" si="26">SUM(T77:T80)</f>
        <v>24</v>
      </c>
      <c r="U81" s="301">
        <f t="shared" si="26"/>
        <v>24</v>
      </c>
      <c r="V81" s="301">
        <f t="shared" si="26"/>
        <v>60</v>
      </c>
      <c r="W81" s="301">
        <f t="shared" si="26"/>
        <v>96</v>
      </c>
      <c r="X81" s="301">
        <f t="shared" si="26"/>
        <v>72</v>
      </c>
      <c r="Y81" s="302">
        <f t="shared" si="26"/>
        <v>108</v>
      </c>
      <c r="Z81" s="299">
        <f t="shared" si="26"/>
        <v>187</v>
      </c>
      <c r="AA81" s="299">
        <f t="shared" si="26"/>
        <v>25</v>
      </c>
    </row>
    <row r="82" spans="4:28" ht="24.95" hidden="1" customHeight="1" x14ac:dyDescent="0.3">
      <c r="D82" s="394"/>
      <c r="E82" s="286" t="s">
        <v>134</v>
      </c>
      <c r="F82" s="324">
        <f>IFERROR(HLOOKUP(F74,$F$21:$AC$22,2,),"")</f>
        <v>24</v>
      </c>
      <c r="G82" s="288" t="str">
        <f t="shared" ref="G82:M82" si="27">IFERROR(HLOOKUP(G74,$F$21:$AC$22,2,),"")</f>
        <v/>
      </c>
      <c r="H82" s="288" t="str">
        <f t="shared" si="27"/>
        <v/>
      </c>
      <c r="I82" s="288">
        <f t="shared" si="27"/>
        <v>24</v>
      </c>
      <c r="J82" s="288">
        <f t="shared" si="27"/>
        <v>24</v>
      </c>
      <c r="K82" s="325">
        <f t="shared" si="27"/>
        <v>24</v>
      </c>
      <c r="L82" s="289">
        <f t="shared" si="27"/>
        <v>24</v>
      </c>
      <c r="M82" s="287">
        <f t="shared" si="27"/>
        <v>52</v>
      </c>
      <c r="N82" s="290" t="str">
        <f t="shared" ref="N82:O82" si="28">IFERROR(HLOOKUP(N74,$E$21:$AB$22,2,),"")</f>
        <v/>
      </c>
      <c r="O82" s="290" t="str">
        <f t="shared" si="28"/>
        <v/>
      </c>
      <c r="P82" s="356"/>
      <c r="Q82" s="393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28" ht="24.95" hidden="1" customHeight="1" x14ac:dyDescent="0.3">
      <c r="D83" s="395"/>
      <c r="E83" s="286" t="s">
        <v>86</v>
      </c>
      <c r="F83" s="324">
        <f>IFERROR(HLOOKUP(F74,$F$28:$AC$29,2,),"")</f>
        <v>24</v>
      </c>
      <c r="G83" s="288" t="str">
        <f t="shared" ref="G83:M83" si="29">IFERROR(HLOOKUP(G74,$F$28:$AC$29,2,),"")</f>
        <v/>
      </c>
      <c r="H83" s="288" t="str">
        <f t="shared" si="29"/>
        <v/>
      </c>
      <c r="I83" s="288" t="str">
        <f t="shared" si="29"/>
        <v/>
      </c>
      <c r="J83" s="288">
        <f t="shared" si="29"/>
        <v>36</v>
      </c>
      <c r="K83" s="325">
        <f t="shared" si="29"/>
        <v>24</v>
      </c>
      <c r="L83" s="289">
        <f t="shared" si="29"/>
        <v>36</v>
      </c>
      <c r="M83" s="287">
        <f t="shared" si="29"/>
        <v>52</v>
      </c>
      <c r="N83" s="290">
        <f>AD29</f>
        <v>25</v>
      </c>
      <c r="O83" s="290" t="str">
        <f t="shared" ref="O83" si="30">IFERROR(HLOOKUP(O74,$E$28:$AB$29,2,),"")</f>
        <v/>
      </c>
      <c r="P83" s="356"/>
      <c r="Q83" s="394"/>
      <c r="R83" s="397">
        <f>SUM(S84,Z83,AB83)</f>
        <v>18</v>
      </c>
      <c r="S83" s="332">
        <f>COUNTIF($F$54:$AC$69,S82)</f>
        <v>2</v>
      </c>
      <c r="T83" s="276">
        <f t="shared" ref="T83:Y83" si="31">COUNTIF($F$54:$AC$69,T82)</f>
        <v>0</v>
      </c>
      <c r="U83" s="276">
        <f t="shared" si="31"/>
        <v>0</v>
      </c>
      <c r="V83" s="276">
        <f t="shared" si="31"/>
        <v>2</v>
      </c>
      <c r="W83" s="276">
        <f t="shared" si="31"/>
        <v>2</v>
      </c>
      <c r="X83" s="276">
        <f t="shared" si="31"/>
        <v>1</v>
      </c>
      <c r="Y83" s="317">
        <f t="shared" si="31"/>
        <v>2</v>
      </c>
      <c r="Z83" s="399">
        <f>COUNTIF($F$54:$AC$69,Z82)</f>
        <v>4</v>
      </c>
      <c r="AA83" s="337">
        <v>2</v>
      </c>
      <c r="AB83" s="385">
        <f>SUM(AA83:AA84)</f>
        <v>5</v>
      </c>
    </row>
    <row r="84" spans="4:28" ht="24.95" hidden="1" customHeight="1" thickBot="1" x14ac:dyDescent="0.35">
      <c r="D84" s="340">
        <f>SUM(F85:L85)</f>
        <v>960</v>
      </c>
      <c r="E84" s="296" t="s">
        <v>87</v>
      </c>
      <c r="F84" s="321">
        <f>IFERROR(HLOOKUP(F74,$F$31:$AC$32,2,),"")</f>
        <v>24</v>
      </c>
      <c r="G84" s="322" t="str">
        <f t="shared" ref="G84:M84" si="32">IFERROR(HLOOKUP(G74,$F$31:$AC$32,2,),"")</f>
        <v/>
      </c>
      <c r="H84" s="322" t="str">
        <f t="shared" si="32"/>
        <v/>
      </c>
      <c r="I84" s="322">
        <f t="shared" si="32"/>
        <v>24</v>
      </c>
      <c r="J84" s="322">
        <f t="shared" si="32"/>
        <v>24</v>
      </c>
      <c r="K84" s="322">
        <f t="shared" si="32"/>
        <v>24</v>
      </c>
      <c r="L84" s="323">
        <f t="shared" si="32"/>
        <v>24</v>
      </c>
      <c r="M84" s="303">
        <f t="shared" si="32"/>
        <v>52</v>
      </c>
      <c r="N84" s="305">
        <f>AD32</f>
        <v>25</v>
      </c>
      <c r="O84" s="304" t="str">
        <f t="shared" ref="O84" si="33">IFERROR(HLOOKUP(O74,$E$31:$AB$32,2,),"")</f>
        <v/>
      </c>
      <c r="P84" s="356"/>
      <c r="Q84" s="394"/>
      <c r="R84" s="398"/>
      <c r="S84" s="386">
        <f>SUM(S83:Y83)</f>
        <v>9</v>
      </c>
      <c r="T84" s="387"/>
      <c r="U84" s="387"/>
      <c r="V84" s="387"/>
      <c r="W84" s="387"/>
      <c r="X84" s="387"/>
      <c r="Y84" s="388"/>
      <c r="Z84" s="400"/>
      <c r="AA84" s="338">
        <v>3</v>
      </c>
      <c r="AB84" s="385"/>
    </row>
    <row r="85" spans="4:28" ht="24.95" hidden="1" customHeight="1" thickTop="1" x14ac:dyDescent="0.3">
      <c r="D85" s="341">
        <f>SUM(D84,M85:O85)</f>
        <v>1530</v>
      </c>
      <c r="E85" s="306" t="s">
        <v>119</v>
      </c>
      <c r="F85" s="300">
        <f>SUM(F77:F84)</f>
        <v>192</v>
      </c>
      <c r="G85" s="301">
        <f t="shared" ref="G85:O85" si="34">SUM(G77:G84)</f>
        <v>0</v>
      </c>
      <c r="H85" s="301">
        <f t="shared" si="34"/>
        <v>0</v>
      </c>
      <c r="I85" s="301">
        <f t="shared" si="34"/>
        <v>168</v>
      </c>
      <c r="J85" s="301">
        <f t="shared" si="34"/>
        <v>216</v>
      </c>
      <c r="K85" s="301">
        <f t="shared" si="34"/>
        <v>168</v>
      </c>
      <c r="L85" s="302">
        <f t="shared" si="34"/>
        <v>216</v>
      </c>
      <c r="M85" s="307">
        <f t="shared" si="34"/>
        <v>395</v>
      </c>
      <c r="N85" s="299">
        <f t="shared" si="34"/>
        <v>150</v>
      </c>
      <c r="O85" s="308">
        <f t="shared" si="34"/>
        <v>25</v>
      </c>
      <c r="P85" s="309"/>
      <c r="Q85" s="394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25</v>
      </c>
    </row>
    <row r="86" spans="4:28" ht="24.95" hidden="1" customHeight="1" x14ac:dyDescent="0.3">
      <c r="Q86" s="394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25</v>
      </c>
    </row>
    <row r="87" spans="4:28" ht="24.95" hidden="1" customHeight="1" x14ac:dyDescent="0.3">
      <c r="E87" s="345">
        <f>SUM(F87:O87)</f>
        <v>2931</v>
      </c>
      <c r="F87" s="344">
        <f>SUM(D84,Q80,Q90)</f>
        <v>1680</v>
      </c>
      <c r="M87" s="344">
        <f>SUM(M85,Z81,Z91)</f>
        <v>926</v>
      </c>
      <c r="N87" s="344">
        <f>SUM(N85,AA81,AA91)</f>
        <v>300</v>
      </c>
      <c r="O87" s="344">
        <f>SUM(O85)</f>
        <v>25</v>
      </c>
      <c r="Q87" s="394"/>
      <c r="R87" s="295" t="s">
        <v>132</v>
      </c>
      <c r="S87" s="291" t="str">
        <f>IFERROR(HLOOKUP(S82,$F$55:$AC$56,2,),"")</f>
        <v/>
      </c>
      <c r="T87" s="292" t="str">
        <f t="shared" ref="T87:Z87" si="35">IFERROR(HLOOKUP(T82,$F$55:$AC$56,2,),"")</f>
        <v/>
      </c>
      <c r="U87" s="292" t="str">
        <f t="shared" si="35"/>
        <v/>
      </c>
      <c r="V87" s="292" t="str">
        <f t="shared" si="35"/>
        <v/>
      </c>
      <c r="W87" s="292" t="str">
        <f t="shared" si="35"/>
        <v/>
      </c>
      <c r="X87" s="292" t="str">
        <f t="shared" si="35"/>
        <v/>
      </c>
      <c r="Y87" s="293" t="str">
        <f t="shared" si="35"/>
        <v/>
      </c>
      <c r="Z87" s="291">
        <f t="shared" si="35"/>
        <v>120</v>
      </c>
      <c r="AA87" s="294">
        <f>AD56</f>
        <v>25</v>
      </c>
    </row>
    <row r="88" spans="4:28" ht="24.95" hidden="1" customHeight="1" x14ac:dyDescent="0.3">
      <c r="Q88" s="394"/>
      <c r="R88" s="286" t="s">
        <v>134</v>
      </c>
      <c r="S88" s="329" t="str">
        <f>IFERROR(HLOOKUP(S82,$F$58:$AC$59,2,),"")</f>
        <v/>
      </c>
      <c r="T88" s="292" t="str">
        <f t="shared" ref="T88:Z88" si="36">IFERROR(HLOOKUP(T82,$F$58:$AC$59,2,),"")</f>
        <v/>
      </c>
      <c r="U88" s="292" t="str">
        <f t="shared" si="36"/>
        <v/>
      </c>
      <c r="V88" s="292" t="str">
        <f t="shared" si="36"/>
        <v/>
      </c>
      <c r="W88" s="292" t="str">
        <f t="shared" si="36"/>
        <v/>
      </c>
      <c r="X88" s="330" t="str">
        <f t="shared" si="36"/>
        <v/>
      </c>
      <c r="Y88" s="293" t="str">
        <f t="shared" si="36"/>
        <v/>
      </c>
      <c r="Z88" s="291">
        <f t="shared" si="36"/>
        <v>120</v>
      </c>
      <c r="AA88" s="294" t="str">
        <f t="shared" ref="AA88" si="37">IFERROR(HLOOKUP(AA82,$E$55:$AB$56,2,),"")</f>
        <v/>
      </c>
    </row>
    <row r="89" spans="4:28" ht="24.95" hidden="1" customHeight="1" x14ac:dyDescent="0.3">
      <c r="Q89" s="394"/>
      <c r="R89" s="286" t="s">
        <v>86</v>
      </c>
      <c r="S89" s="329">
        <f>IFERROR(HLOOKUP(S74,$F$65:$AC$66,2,),"")</f>
        <v>24</v>
      </c>
      <c r="T89" s="292" t="str">
        <f t="shared" ref="T89:Z89" si="38">IFERROR(HLOOKUP(T74,$F$65:$AC$66,2,),"")</f>
        <v/>
      </c>
      <c r="U89" s="292" t="str">
        <f t="shared" si="38"/>
        <v/>
      </c>
      <c r="V89" s="292">
        <f t="shared" si="38"/>
        <v>24</v>
      </c>
      <c r="W89" s="292">
        <f t="shared" si="38"/>
        <v>36</v>
      </c>
      <c r="X89" s="330" t="str">
        <f t="shared" si="38"/>
        <v/>
      </c>
      <c r="Y89" s="293">
        <f t="shared" si="38"/>
        <v>36</v>
      </c>
      <c r="Z89" s="291">
        <f t="shared" si="38"/>
        <v>52</v>
      </c>
      <c r="AA89" s="294">
        <f>AD66</f>
        <v>25</v>
      </c>
    </row>
    <row r="90" spans="4:28" ht="24.95" hidden="1" customHeight="1" thickBot="1" x14ac:dyDescent="0.35">
      <c r="Q90" s="342">
        <f>SUM(S91:Y91)</f>
        <v>240</v>
      </c>
      <c r="R90" s="296" t="s">
        <v>87</v>
      </c>
      <c r="S90" s="321">
        <f>IFERROR(HLOOKUP(S74,$F$68:$AC$69,2,),"")</f>
        <v>24</v>
      </c>
      <c r="T90" s="322" t="str">
        <f t="shared" ref="T90:Z90" si="39">IFERROR(HLOOKUP(T74,$F$68:$AC$69,2,),"")</f>
        <v/>
      </c>
      <c r="U90" s="322" t="str">
        <f t="shared" si="39"/>
        <v/>
      </c>
      <c r="V90" s="322">
        <f t="shared" si="39"/>
        <v>24</v>
      </c>
      <c r="W90" s="322">
        <f t="shared" si="39"/>
        <v>24</v>
      </c>
      <c r="X90" s="322">
        <f t="shared" si="39"/>
        <v>24</v>
      </c>
      <c r="Y90" s="323">
        <f t="shared" si="39"/>
        <v>24</v>
      </c>
      <c r="Z90" s="303">
        <f t="shared" si="39"/>
        <v>52</v>
      </c>
      <c r="AA90" s="305">
        <f>AD69</f>
        <v>25</v>
      </c>
    </row>
    <row r="91" spans="4:28" ht="24.95" hidden="1" customHeight="1" thickTop="1" x14ac:dyDescent="0.3">
      <c r="Q91" s="341">
        <f>SUM(Q90,Z91,AA91)</f>
        <v>709</v>
      </c>
      <c r="R91" s="299" t="s">
        <v>119</v>
      </c>
      <c r="S91" s="300">
        <f>SUM(S85:S90)</f>
        <v>48</v>
      </c>
      <c r="T91" s="301">
        <f t="shared" ref="T91:Z91" si="40">SUM(T85:T90)</f>
        <v>0</v>
      </c>
      <c r="U91" s="301">
        <f t="shared" si="40"/>
        <v>0</v>
      </c>
      <c r="V91" s="301">
        <f t="shared" si="40"/>
        <v>48</v>
      </c>
      <c r="W91" s="301">
        <f t="shared" si="40"/>
        <v>60</v>
      </c>
      <c r="X91" s="301">
        <f t="shared" si="40"/>
        <v>24</v>
      </c>
      <c r="Y91" s="302">
        <f t="shared" si="40"/>
        <v>60</v>
      </c>
      <c r="Z91" s="300">
        <f t="shared" si="40"/>
        <v>344</v>
      </c>
      <c r="AA91" s="299">
        <f>SUM(AA85:AA90)</f>
        <v>125</v>
      </c>
    </row>
    <row r="92" spans="4:28" hidden="1" x14ac:dyDescent="0.3">
      <c r="R92" s="4"/>
      <c r="S92" s="6"/>
      <c r="T92" s="6"/>
    </row>
    <row r="93" spans="4:28" hidden="1" x14ac:dyDescent="0.3"/>
  </sheetData>
  <mergeCells count="48">
    <mergeCell ref="C8:C10"/>
    <mergeCell ref="C1:AE1"/>
    <mergeCell ref="C3:D4"/>
    <mergeCell ref="E3:E4"/>
    <mergeCell ref="F3:AE3"/>
    <mergeCell ref="C5:C7"/>
    <mergeCell ref="F35:AE35"/>
    <mergeCell ref="C11:C13"/>
    <mergeCell ref="C14:C16"/>
    <mergeCell ref="C17:C19"/>
    <mergeCell ref="C20:C22"/>
    <mergeCell ref="C23:C26"/>
    <mergeCell ref="C27:C29"/>
    <mergeCell ref="C30:C32"/>
    <mergeCell ref="C33:D33"/>
    <mergeCell ref="C34:D34"/>
    <mergeCell ref="C35:D36"/>
    <mergeCell ref="E35:E36"/>
    <mergeCell ref="C67:C69"/>
    <mergeCell ref="C37:C39"/>
    <mergeCell ref="C40:C42"/>
    <mergeCell ref="C43:C45"/>
    <mergeCell ref="C46:C48"/>
    <mergeCell ref="C49:C51"/>
    <mergeCell ref="C53:D53"/>
    <mergeCell ref="F53:AE53"/>
    <mergeCell ref="C54:C56"/>
    <mergeCell ref="C57:C59"/>
    <mergeCell ref="C60:C63"/>
    <mergeCell ref="C64:C66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</mergeCells>
  <phoneticPr fontId="1" type="noConversion"/>
  <conditionalFormatting sqref="AE54:AE70 AB60:AB69 AC67:AC69 AA54:AA57 AA59:AA69 AB54:AB56 AD54:AD69 AC57:AC64 F52:AE52 AE37:AE48 AC5:AC30 AD5:AE33 F49:AA51 AC49:AE51 G34:AE34 F5:F48 H11:H32 G33:AC33 AA57:AB59 F54:Z69 G5:G32 I5:AB32 G36:AD48">
    <cfRule type="cellIs" dxfId="11" priority="5" operator="equal">
      <formula>"안전"</formula>
    </cfRule>
    <cfRule type="cellIs" dxfId="10" priority="6" operator="equal">
      <formula>"발열"</formula>
    </cfRule>
  </conditionalFormatting>
  <conditionalFormatting sqref="AB60:AB70 AC67:AC70 AA54:AA57 AA59:AA70 AB54:AB56 AD54:AE70 AC57:AC64 G52:AE52 AF2 AF34 B1:C48 AD4:AE34 AC4:AC30 B49:AA51 AC49:AE51 B52:F70 D3:F48 H4 H11:H32 G33:AC34 AA57:AB59 G54:Z70 G4:G32 I4:AB32 G36:AE48">
    <cfRule type="cellIs" dxfId="9" priority="4" operator="equal">
      <formula>"1.2M"</formula>
    </cfRule>
  </conditionalFormatting>
  <conditionalFormatting sqref="H5:H10">
    <cfRule type="cellIs" dxfId="8" priority="2" operator="equal">
      <formula>"안전"</formula>
    </cfRule>
    <cfRule type="cellIs" dxfId="7" priority="3" operator="equal">
      <formula>"발열"</formula>
    </cfRule>
  </conditionalFormatting>
  <conditionalFormatting sqref="H5:H10">
    <cfRule type="cellIs" dxfId="6" priority="1" operator="equal">
      <formula>"1.2M"</formula>
    </cfRule>
  </conditionalFormatting>
  <dataValidations count="1">
    <dataValidation type="list" allowBlank="1" showInputMessage="1" showErrorMessage="1" sqref="F6:AC6 F9:AC9 F12:AC12 F15:AC15 F18:AC18 F21:AC21 F28:AC28 F31:AC31 F38:AC38 F41:AC41 F44:AC44 F47:AC47 F50:AC50 F55:AC55 F58:AC58 F65:AC65 F68:AC68">
      <formula1>$AI$6:$AI$14</formula1>
    </dataValidation>
  </dataValidations>
  <pageMargins left="0.19685039370078741" right="0.19685039370078741" top="0.59055118110236227" bottom="0.39370078740157483" header="0.11811023622047245" footer="0.11811023622047245"/>
  <pageSetup paperSize="9" scale="31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93"/>
  <sheetViews>
    <sheetView tabSelected="1" view="pageBreakPreview" zoomScale="50" zoomScaleNormal="95" zoomScaleSheetLayoutView="50" workbookViewId="0">
      <pane xSplit="2" ySplit="4" topLeftCell="C5" activePane="bottomRight" state="frozen"/>
      <selection pane="topRight" activeCell="E1" sqref="E1"/>
      <selection pane="bottomLeft" activeCell="A4" sqref="A4"/>
      <selection pane="bottomRight" activeCell="AG1" sqref="AG1:AK1048576"/>
    </sheetView>
  </sheetViews>
  <sheetFormatPr defaultRowHeight="16.5" x14ac:dyDescent="0.3"/>
  <cols>
    <col min="1" max="1" width="8.75" customWidth="1"/>
    <col min="2" max="2" width="1.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1" style="16" customWidth="1"/>
    <col min="33" max="34" width="0" hidden="1" customWidth="1"/>
    <col min="35" max="35" width="25.5" hidden="1" customWidth="1"/>
    <col min="36" max="37" width="0" hidden="1" customWidth="1"/>
  </cols>
  <sheetData>
    <row r="1" spans="2:38" ht="80.099999999999994" customHeight="1" thickBot="1" x14ac:dyDescent="0.35">
      <c r="C1" s="407" t="s">
        <v>223</v>
      </c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9"/>
      <c r="AF1"/>
    </row>
    <row r="2" spans="2:38" ht="9.9499999999999993" customHeight="1" thickBot="1" x14ac:dyDescent="0.35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38" ht="35.1" customHeight="1" x14ac:dyDescent="0.3">
      <c r="C3" s="430" t="s">
        <v>120</v>
      </c>
      <c r="D3" s="431"/>
      <c r="E3" s="434" t="s">
        <v>121</v>
      </c>
      <c r="F3" s="444" t="s">
        <v>9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8"/>
      <c r="AF3"/>
    </row>
    <row r="4" spans="2:38" ht="39.950000000000003" customHeight="1" thickBot="1" x14ac:dyDescent="0.35">
      <c r="B4" s="5"/>
      <c r="C4" s="432"/>
      <c r="D4" s="433"/>
      <c r="E4" s="442"/>
      <c r="F4" s="24" t="s">
        <v>21</v>
      </c>
      <c r="G4" s="25" t="s">
        <v>22</v>
      </c>
      <c r="H4" s="25" t="s">
        <v>38</v>
      </c>
      <c r="I4" s="25" t="s">
        <v>27</v>
      </c>
      <c r="J4" s="25" t="s">
        <v>170</v>
      </c>
      <c r="K4" s="25" t="s">
        <v>29</v>
      </c>
      <c r="L4" s="25" t="s">
        <v>40</v>
      </c>
      <c r="M4" s="25" t="s">
        <v>30</v>
      </c>
      <c r="N4" s="25" t="s">
        <v>166</v>
      </c>
      <c r="O4" s="25" t="s">
        <v>168</v>
      </c>
      <c r="P4" s="25" t="s">
        <v>31</v>
      </c>
      <c r="Q4" s="25" t="s">
        <v>43</v>
      </c>
      <c r="R4" s="26" t="s">
        <v>32</v>
      </c>
      <c r="S4" s="27" t="s">
        <v>34</v>
      </c>
      <c r="T4" s="28" t="s">
        <v>35</v>
      </c>
      <c r="U4" s="28" t="s">
        <v>36</v>
      </c>
      <c r="V4" s="28" t="s">
        <v>37</v>
      </c>
      <c r="W4" s="28" t="s">
        <v>177</v>
      </c>
      <c r="X4" s="28" t="s">
        <v>26</v>
      </c>
      <c r="Y4" s="28" t="s">
        <v>169</v>
      </c>
      <c r="Z4" s="28" t="s">
        <v>41</v>
      </c>
      <c r="AA4" s="28" t="s">
        <v>42</v>
      </c>
      <c r="AB4" s="28" t="s">
        <v>172</v>
      </c>
      <c r="AC4" s="29" t="s">
        <v>44</v>
      </c>
      <c r="AD4" s="30" t="s">
        <v>5</v>
      </c>
      <c r="AE4" s="31" t="s">
        <v>14</v>
      </c>
      <c r="AF4"/>
    </row>
    <row r="5" spans="2:38" s="1" customFormat="1" ht="24.95" customHeight="1" thickTop="1" x14ac:dyDescent="0.3">
      <c r="B5" s="5"/>
      <c r="C5" s="443" t="s">
        <v>80</v>
      </c>
      <c r="D5" s="255" t="s">
        <v>122</v>
      </c>
      <c r="E5" s="229" t="s">
        <v>96</v>
      </c>
      <c r="F5" s="42" t="s">
        <v>57</v>
      </c>
      <c r="G5" s="43" t="s">
        <v>58</v>
      </c>
      <c r="H5" s="43" t="s">
        <v>59</v>
      </c>
      <c r="I5" s="43"/>
      <c r="J5" s="43" t="s">
        <v>60</v>
      </c>
      <c r="K5" s="43"/>
      <c r="L5" s="448" t="s">
        <v>239</v>
      </c>
      <c r="M5" s="43" t="s">
        <v>61</v>
      </c>
      <c r="N5" s="43"/>
      <c r="O5" s="43"/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38" s="1" customFormat="1" ht="48" customHeight="1" x14ac:dyDescent="0.3">
      <c r="B6" s="5"/>
      <c r="C6" s="413"/>
      <c r="D6" s="256" t="s">
        <v>124</v>
      </c>
      <c r="E6" s="350" t="s">
        <v>94</v>
      </c>
      <c r="F6" s="48" t="s">
        <v>2</v>
      </c>
      <c r="G6" s="49" t="s">
        <v>7</v>
      </c>
      <c r="H6" s="49" t="s">
        <v>6</v>
      </c>
      <c r="I6" s="49"/>
      <c r="J6" s="49" t="s">
        <v>8</v>
      </c>
      <c r="K6" s="49"/>
      <c r="L6" s="449"/>
      <c r="M6" s="49" t="s">
        <v>3</v>
      </c>
      <c r="N6" s="49"/>
      <c r="O6" s="49"/>
      <c r="P6" s="49"/>
      <c r="Q6" s="49" t="s">
        <v>195</v>
      </c>
      <c r="R6" s="50"/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197</v>
      </c>
      <c r="AI6" t="s">
        <v>179</v>
      </c>
      <c r="AJ6"/>
    </row>
    <row r="7" spans="2:38" s="1" customFormat="1" ht="30" customHeight="1" thickBot="1" x14ac:dyDescent="0.35">
      <c r="B7" s="5"/>
      <c r="C7" s="414"/>
      <c r="D7" s="36" t="s">
        <v>0</v>
      </c>
      <c r="E7" s="228" t="s">
        <v>95</v>
      </c>
      <c r="F7" s="109">
        <v>24</v>
      </c>
      <c r="G7" s="110">
        <v>24</v>
      </c>
      <c r="H7" s="110">
        <v>24</v>
      </c>
      <c r="I7" s="110"/>
      <c r="J7" s="110">
        <v>24</v>
      </c>
      <c r="K7" s="110"/>
      <c r="L7" s="449"/>
      <c r="M7" s="110">
        <v>24</v>
      </c>
      <c r="N7" s="110"/>
      <c r="O7" s="110"/>
      <c r="P7" s="110"/>
      <c r="Q7" s="110">
        <v>52</v>
      </c>
      <c r="R7" s="111"/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  <c r="AI7" t="s">
        <v>136</v>
      </c>
      <c r="AJ7"/>
    </row>
    <row r="8" spans="2:38" s="1" customFormat="1" ht="24.95" customHeight="1" thickTop="1" x14ac:dyDescent="0.3">
      <c r="B8" s="5"/>
      <c r="C8" s="412" t="s">
        <v>79</v>
      </c>
      <c r="D8" s="257" t="s">
        <v>122</v>
      </c>
      <c r="E8" s="230" t="s">
        <v>97</v>
      </c>
      <c r="F8" s="42" t="s">
        <v>59</v>
      </c>
      <c r="G8" s="43" t="s">
        <v>62</v>
      </c>
      <c r="H8" s="43" t="s">
        <v>60</v>
      </c>
      <c r="I8" s="43"/>
      <c r="J8" s="43" t="s">
        <v>57</v>
      </c>
      <c r="K8" s="43"/>
      <c r="L8" s="449"/>
      <c r="M8" s="43" t="s">
        <v>58</v>
      </c>
      <c r="N8" s="43"/>
      <c r="O8" s="43"/>
      <c r="P8" s="43"/>
      <c r="Q8" s="43"/>
      <c r="R8" s="44"/>
      <c r="S8" s="42"/>
      <c r="T8" s="43"/>
      <c r="U8" s="60"/>
      <c r="V8" s="61"/>
      <c r="W8" s="43"/>
      <c r="X8" s="43"/>
      <c r="Y8" s="61"/>
      <c r="Z8" s="62"/>
      <c r="AA8" s="45"/>
      <c r="AB8" s="45"/>
      <c r="AC8" s="46"/>
      <c r="AD8" s="258"/>
      <c r="AE8" s="47"/>
      <c r="AI8" t="s">
        <v>69</v>
      </c>
      <c r="AJ8"/>
    </row>
    <row r="9" spans="2:38" s="1" customFormat="1" ht="48" customHeight="1" x14ac:dyDescent="0.3">
      <c r="B9" s="5"/>
      <c r="C9" s="413"/>
      <c r="D9" s="256" t="s">
        <v>124</v>
      </c>
      <c r="E9" s="350" t="s">
        <v>155</v>
      </c>
      <c r="F9" s="48" t="s">
        <v>6</v>
      </c>
      <c r="G9" s="49" t="s">
        <v>3</v>
      </c>
      <c r="H9" s="49" t="s">
        <v>8</v>
      </c>
      <c r="I9" s="49"/>
      <c r="J9" s="49" t="s">
        <v>2</v>
      </c>
      <c r="K9" s="49"/>
      <c r="L9" s="449"/>
      <c r="M9" s="49" t="s">
        <v>7</v>
      </c>
      <c r="N9" s="49"/>
      <c r="O9" s="49"/>
      <c r="P9" s="49"/>
      <c r="Q9" s="49"/>
      <c r="R9" s="50" t="s">
        <v>1</v>
      </c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197</v>
      </c>
      <c r="AI9" t="s">
        <v>49</v>
      </c>
      <c r="AJ9"/>
    </row>
    <row r="10" spans="2:38" s="1" customFormat="1" ht="30" customHeight="1" thickBot="1" x14ac:dyDescent="0.35">
      <c r="B10" s="5"/>
      <c r="C10" s="414"/>
      <c r="D10" s="38" t="s">
        <v>0</v>
      </c>
      <c r="E10" s="231" t="s">
        <v>98</v>
      </c>
      <c r="F10" s="109">
        <v>24</v>
      </c>
      <c r="G10" s="110">
        <v>24</v>
      </c>
      <c r="H10" s="110">
        <v>24</v>
      </c>
      <c r="I10" s="110"/>
      <c r="J10" s="110">
        <v>24</v>
      </c>
      <c r="K10" s="110"/>
      <c r="L10" s="450"/>
      <c r="M10" s="110">
        <v>24</v>
      </c>
      <c r="N10" s="110"/>
      <c r="O10" s="110"/>
      <c r="P10" s="110"/>
      <c r="Q10" s="110"/>
      <c r="R10" s="111">
        <v>52</v>
      </c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>
        <v>25</v>
      </c>
      <c r="AE10" s="59"/>
      <c r="AI10" t="s">
        <v>183</v>
      </c>
      <c r="AJ10"/>
    </row>
    <row r="11" spans="2:38" s="1" customFormat="1" ht="24.95" customHeight="1" thickTop="1" x14ac:dyDescent="0.3">
      <c r="B11" s="5"/>
      <c r="C11" s="415" t="s">
        <v>81</v>
      </c>
      <c r="D11" s="255" t="s">
        <v>122</v>
      </c>
      <c r="E11" s="229" t="s">
        <v>99</v>
      </c>
      <c r="F11" s="42"/>
      <c r="G11" s="43"/>
      <c r="H11" s="43"/>
      <c r="I11" s="43" t="s">
        <v>60</v>
      </c>
      <c r="J11" s="43"/>
      <c r="K11" s="43" t="s">
        <v>57</v>
      </c>
      <c r="L11" s="43" t="s">
        <v>59</v>
      </c>
      <c r="M11" s="43"/>
      <c r="N11" s="43" t="s">
        <v>58</v>
      </c>
      <c r="O11" s="43" t="s">
        <v>61</v>
      </c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  <c r="AI11" t="s">
        <v>184</v>
      </c>
      <c r="AJ11"/>
    </row>
    <row r="12" spans="2:38" s="1" customFormat="1" ht="48" customHeight="1" x14ac:dyDescent="0.3">
      <c r="B12" s="5"/>
      <c r="C12" s="416"/>
      <c r="D12" s="256" t="s">
        <v>124</v>
      </c>
      <c r="E12" s="350" t="s">
        <v>100</v>
      </c>
      <c r="F12" s="48"/>
      <c r="G12" s="49"/>
      <c r="H12" s="49"/>
      <c r="I12" s="49" t="s">
        <v>8</v>
      </c>
      <c r="J12" s="49"/>
      <c r="K12" s="49" t="s">
        <v>2</v>
      </c>
      <c r="L12" s="49" t="s">
        <v>6</v>
      </c>
      <c r="M12" s="49"/>
      <c r="N12" s="49" t="s">
        <v>7</v>
      </c>
      <c r="O12" s="49" t="s">
        <v>3</v>
      </c>
      <c r="P12" s="49"/>
      <c r="Q12" s="49" t="s">
        <v>1</v>
      </c>
      <c r="R12" s="50"/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197</v>
      </c>
      <c r="AI12" t="s">
        <v>178</v>
      </c>
      <c r="AJ12"/>
    </row>
    <row r="13" spans="2:38" s="1" customFormat="1" ht="30" customHeight="1" thickBot="1" x14ac:dyDescent="0.35">
      <c r="B13" s="5"/>
      <c r="C13" s="417"/>
      <c r="D13" s="36" t="s">
        <v>0</v>
      </c>
      <c r="E13" s="228" t="s">
        <v>101</v>
      </c>
      <c r="F13" s="109"/>
      <c r="G13" s="110"/>
      <c r="H13" s="110"/>
      <c r="I13" s="110">
        <v>24</v>
      </c>
      <c r="J13" s="110"/>
      <c r="K13" s="110">
        <v>24</v>
      </c>
      <c r="L13" s="110">
        <v>24</v>
      </c>
      <c r="M13" s="110"/>
      <c r="N13" s="110">
        <v>24</v>
      </c>
      <c r="O13" s="110">
        <v>24</v>
      </c>
      <c r="P13" s="110"/>
      <c r="Q13" s="110">
        <v>52</v>
      </c>
      <c r="R13" s="111"/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  <c r="AI13" t="s">
        <v>1</v>
      </c>
    </row>
    <row r="14" spans="2:38" s="1" customFormat="1" ht="24.95" customHeight="1" thickTop="1" x14ac:dyDescent="0.3">
      <c r="B14" s="5"/>
      <c r="C14" s="415" t="s">
        <v>82</v>
      </c>
      <c r="D14" s="257" t="s">
        <v>122</v>
      </c>
      <c r="E14" s="230" t="s">
        <v>102</v>
      </c>
      <c r="F14" s="69"/>
      <c r="G14" s="43"/>
      <c r="H14" s="43"/>
      <c r="I14" s="43" t="s">
        <v>58</v>
      </c>
      <c r="J14" s="43"/>
      <c r="K14" s="43" t="s">
        <v>60</v>
      </c>
      <c r="M14" s="43"/>
      <c r="N14" s="43" t="s">
        <v>59</v>
      </c>
      <c r="O14" s="43" t="s">
        <v>61</v>
      </c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  <c r="AI14" s="364" t="s">
        <v>20</v>
      </c>
    </row>
    <row r="15" spans="2:38" s="1" customFormat="1" ht="48" customHeight="1" x14ac:dyDescent="0.3">
      <c r="B15" s="5"/>
      <c r="C15" s="418"/>
      <c r="D15" s="256" t="s">
        <v>124</v>
      </c>
      <c r="E15" s="350" t="s">
        <v>103</v>
      </c>
      <c r="F15" s="70"/>
      <c r="G15" s="49"/>
      <c r="H15" s="49"/>
      <c r="I15" s="50" t="s">
        <v>7</v>
      </c>
      <c r="J15" s="50"/>
      <c r="K15" s="49" t="s">
        <v>8</v>
      </c>
      <c r="L15" s="357"/>
      <c r="M15" s="49"/>
      <c r="N15" s="49" t="s">
        <v>6</v>
      </c>
      <c r="O15" s="49" t="s">
        <v>3</v>
      </c>
      <c r="P15" s="49" t="s">
        <v>2</v>
      </c>
      <c r="Q15" s="49"/>
      <c r="R15" s="49" t="s">
        <v>195</v>
      </c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176</v>
      </c>
      <c r="AI15" s="379" t="s">
        <v>219</v>
      </c>
      <c r="AJ15" s="379"/>
      <c r="AK15" s="379"/>
      <c r="AL15" s="379"/>
    </row>
    <row r="16" spans="2:38" s="1" customFormat="1" ht="30" customHeight="1" thickBot="1" x14ac:dyDescent="0.35">
      <c r="B16" s="5"/>
      <c r="C16" s="422"/>
      <c r="D16" s="38" t="s">
        <v>0</v>
      </c>
      <c r="E16" s="231" t="s">
        <v>104</v>
      </c>
      <c r="F16" s="126"/>
      <c r="G16" s="110"/>
      <c r="H16" s="110"/>
      <c r="I16" s="111">
        <v>24</v>
      </c>
      <c r="J16" s="111"/>
      <c r="K16" s="113">
        <v>24</v>
      </c>
      <c r="M16" s="113"/>
      <c r="N16" s="113">
        <v>24</v>
      </c>
      <c r="O16" s="110">
        <v>24</v>
      </c>
      <c r="P16" s="110">
        <v>24</v>
      </c>
      <c r="Q16" s="110"/>
      <c r="R16" s="110">
        <v>31</v>
      </c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25</v>
      </c>
      <c r="AE16" s="59"/>
      <c r="AI16" s="379" t="s">
        <v>220</v>
      </c>
      <c r="AJ16" s="379">
        <f>F7+G7+H7+J7+M7+F10+G10+H10+J10+M10+I13+K13+L13+N13+O13+I16+K16+N16+O16+P16+U19+V19+Y19+AA19+AA22+Y22+W22+U22+T22+S29+V29+X29+Z29+S32+T32+W32+X32+Z32</f>
        <v>900</v>
      </c>
      <c r="AK16" s="379"/>
      <c r="AL16" s="379"/>
    </row>
    <row r="17" spans="2:38" s="1" customFormat="1" ht="24.95" customHeight="1" thickTop="1" x14ac:dyDescent="0.3">
      <c r="B17" s="2"/>
      <c r="C17" s="416" t="s">
        <v>83</v>
      </c>
      <c r="D17" s="257" t="s">
        <v>122</v>
      </c>
      <c r="E17" s="232" t="s">
        <v>105</v>
      </c>
      <c r="F17" s="42"/>
      <c r="G17" s="43"/>
      <c r="H17" s="44"/>
      <c r="I17" s="43"/>
      <c r="J17" s="71"/>
      <c r="K17" s="43"/>
      <c r="L17" s="43"/>
      <c r="M17" s="43"/>
      <c r="N17" s="43"/>
      <c r="O17" s="71"/>
      <c r="P17" s="71"/>
      <c r="Q17" s="71"/>
      <c r="R17" s="72"/>
      <c r="S17" s="71" t="s">
        <v>64</v>
      </c>
      <c r="T17" s="71"/>
      <c r="U17" s="71" t="s">
        <v>61</v>
      </c>
      <c r="V17" s="71"/>
      <c r="W17" s="71"/>
      <c r="X17" s="71"/>
      <c r="Y17" s="71" t="s">
        <v>141</v>
      </c>
      <c r="Z17" s="71"/>
      <c r="AA17" s="71" t="s">
        <v>63</v>
      </c>
      <c r="AB17" s="71"/>
      <c r="AC17" s="72"/>
      <c r="AD17" s="208">
        <v>0.47916666666666669</v>
      </c>
      <c r="AE17" s="47"/>
      <c r="AI17" s="379" t="s">
        <v>229</v>
      </c>
      <c r="AJ17" s="379">
        <f>G10+O13+O16+U19+W22+X29+W32</f>
        <v>168</v>
      </c>
      <c r="AK17" s="379">
        <v>8</v>
      </c>
      <c r="AL17" s="379"/>
    </row>
    <row r="18" spans="2:38" ht="48" customHeight="1" x14ac:dyDescent="0.3">
      <c r="C18" s="416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9" t="s">
        <v>6</v>
      </c>
      <c r="T18" s="49"/>
      <c r="U18" s="49" t="s">
        <v>3</v>
      </c>
      <c r="V18" s="49"/>
      <c r="W18" s="49"/>
      <c r="X18" s="49"/>
      <c r="Y18" s="49" t="s">
        <v>188</v>
      </c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197</v>
      </c>
      <c r="AF18"/>
      <c r="AI18" s="379" t="s">
        <v>225</v>
      </c>
      <c r="AJ18" s="380">
        <f>H10+I13+K16+Y19+AA22+T32</f>
        <v>144</v>
      </c>
      <c r="AK18" s="380">
        <v>7</v>
      </c>
      <c r="AL18" s="380"/>
    </row>
    <row r="19" spans="2:38" ht="30" customHeight="1" thickBot="1" x14ac:dyDescent="0.35">
      <c r="C19" s="416"/>
      <c r="D19" s="38" t="s">
        <v>0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10">
        <v>36</v>
      </c>
      <c r="T19" s="110"/>
      <c r="U19" s="110">
        <v>24</v>
      </c>
      <c r="V19" s="110"/>
      <c r="W19" s="110"/>
      <c r="X19" s="110"/>
      <c r="Y19" s="110">
        <v>24</v>
      </c>
      <c r="Z19" s="110"/>
      <c r="AA19" s="110">
        <v>36</v>
      </c>
      <c r="AB19" s="110">
        <v>52</v>
      </c>
      <c r="AC19" s="111"/>
      <c r="AD19" s="122">
        <v>25</v>
      </c>
      <c r="AE19" s="59"/>
      <c r="AF19"/>
      <c r="AI19" s="379" t="s">
        <v>226</v>
      </c>
      <c r="AJ19" s="380">
        <f>F10+L13+N16+V19+T22+Z29+S32</f>
        <v>144</v>
      </c>
      <c r="AK19" s="380">
        <v>8</v>
      </c>
      <c r="AL19" s="380"/>
    </row>
    <row r="20" spans="2:38" ht="24.95" customHeight="1" thickTop="1" x14ac:dyDescent="0.3">
      <c r="C20" s="415" t="s">
        <v>84</v>
      </c>
      <c r="D20" s="257" t="s">
        <v>122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209</v>
      </c>
      <c r="U20" s="43" t="s">
        <v>208</v>
      </c>
      <c r="V20" s="43"/>
      <c r="W20" s="43" t="s">
        <v>61</v>
      </c>
      <c r="X20" s="43"/>
      <c r="Y20" s="43" t="s">
        <v>207</v>
      </c>
      <c r="Z20" s="43"/>
      <c r="AA20" s="43" t="s">
        <v>60</v>
      </c>
      <c r="AB20" s="43"/>
      <c r="AC20" s="44"/>
      <c r="AD20" s="74"/>
      <c r="AE20" s="47"/>
      <c r="AF20"/>
      <c r="AI20" s="379" t="s">
        <v>227</v>
      </c>
      <c r="AJ20" s="380">
        <f>M10+N13+I16+U22+V29+X32</f>
        <v>120</v>
      </c>
      <c r="AK20" s="380">
        <v>7</v>
      </c>
      <c r="AL20" s="380"/>
    </row>
    <row r="21" spans="2:38" ht="45" customHeight="1" x14ac:dyDescent="0.3">
      <c r="C21" s="416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50" t="s">
        <v>1</v>
      </c>
      <c r="S21" s="70"/>
      <c r="T21" s="49" t="s">
        <v>6</v>
      </c>
      <c r="U21" s="49" t="s">
        <v>7</v>
      </c>
      <c r="V21" s="49"/>
      <c r="W21" s="49" t="s">
        <v>3</v>
      </c>
      <c r="X21" s="49"/>
      <c r="Y21" s="49" t="s">
        <v>2</v>
      </c>
      <c r="Z21" s="49"/>
      <c r="AA21" s="49" t="s">
        <v>8</v>
      </c>
      <c r="AB21" s="49"/>
      <c r="AC21" s="50"/>
      <c r="AD21" s="53"/>
      <c r="AE21" s="76">
        <f>SUM(F22:AD22)</f>
        <v>172</v>
      </c>
      <c r="AF21"/>
      <c r="AI21" s="379" t="s">
        <v>228</v>
      </c>
      <c r="AJ21" s="380">
        <f>J10+K13+P16+AA19+Y22+S29+Z32</f>
        <v>204</v>
      </c>
      <c r="AK21" s="380">
        <v>8</v>
      </c>
      <c r="AL21" s="380"/>
    </row>
    <row r="22" spans="2:38" ht="30" customHeight="1" thickBot="1" x14ac:dyDescent="0.35">
      <c r="C22" s="417"/>
      <c r="D22" s="38" t="s">
        <v>0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/>
      <c r="R22" s="111">
        <v>52</v>
      </c>
      <c r="S22" s="131"/>
      <c r="T22" s="110">
        <v>12</v>
      </c>
      <c r="U22" s="113">
        <v>24</v>
      </c>
      <c r="V22" s="113"/>
      <c r="W22" s="113">
        <v>24</v>
      </c>
      <c r="X22" s="113"/>
      <c r="Y22" s="113">
        <v>36</v>
      </c>
      <c r="Z22" s="113"/>
      <c r="AA22" s="113">
        <v>24</v>
      </c>
      <c r="AB22" s="113"/>
      <c r="AC22" s="114"/>
      <c r="AD22" s="132"/>
      <c r="AE22" s="59"/>
      <c r="AF22"/>
      <c r="AI22" s="380"/>
      <c r="AJ22" s="380"/>
      <c r="AK22" s="380"/>
      <c r="AL22" s="380"/>
    </row>
    <row r="23" spans="2:38" ht="24" customHeight="1" thickTop="1" x14ac:dyDescent="0.3">
      <c r="C23" s="421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  <c r="AI23" s="380"/>
      <c r="AJ23" s="380"/>
      <c r="AK23" s="380"/>
      <c r="AL23" s="380"/>
    </row>
    <row r="24" spans="2:38" ht="24" customHeight="1" x14ac:dyDescent="0.3">
      <c r="C24" s="416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8"/>
      <c r="X24" s="87"/>
      <c r="Y24" s="87"/>
      <c r="Z24" s="87"/>
      <c r="AA24" s="71"/>
      <c r="AB24" s="71"/>
      <c r="AC24" s="72"/>
      <c r="AD24" s="89"/>
      <c r="AE24" s="54"/>
      <c r="AF24"/>
      <c r="AI24" s="380"/>
      <c r="AJ24" s="380"/>
      <c r="AK24" s="380"/>
      <c r="AL24" s="380"/>
    </row>
    <row r="25" spans="2:38" ht="24" customHeight="1" x14ac:dyDescent="0.3">
      <c r="C25" s="416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</row>
    <row r="26" spans="2:38" ht="24.95" customHeight="1" thickBot="1" x14ac:dyDescent="0.35">
      <c r="C26" s="422"/>
      <c r="D26" s="38" t="s">
        <v>0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</row>
    <row r="27" spans="2:38" ht="24.95" customHeight="1" thickTop="1" x14ac:dyDescent="0.3">
      <c r="C27" s="423" t="s">
        <v>86</v>
      </c>
      <c r="D27" s="257" t="s">
        <v>122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83"/>
      <c r="R27" s="44"/>
      <c r="S27" s="82" t="s">
        <v>63</v>
      </c>
      <c r="T27" s="83" t="s">
        <v>174</v>
      </c>
      <c r="U27" s="83"/>
      <c r="V27" s="83"/>
      <c r="W27" s="83"/>
      <c r="X27" s="83" t="s">
        <v>61</v>
      </c>
      <c r="Y27" s="43"/>
      <c r="Z27" s="43" t="s">
        <v>175</v>
      </c>
      <c r="AA27" s="448" t="s">
        <v>239</v>
      </c>
      <c r="AB27" s="43"/>
      <c r="AC27" s="44"/>
      <c r="AD27" s="208">
        <v>0.76388888888888884</v>
      </c>
      <c r="AE27" s="47"/>
      <c r="AF27"/>
    </row>
    <row r="28" spans="2:38" ht="48" customHeight="1" x14ac:dyDescent="0.3">
      <c r="C28" s="424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87"/>
      <c r="R28" s="50"/>
      <c r="S28" s="85" t="s">
        <v>2</v>
      </c>
      <c r="T28" s="87" t="s">
        <v>7</v>
      </c>
      <c r="U28" s="87"/>
      <c r="V28" s="87"/>
      <c r="W28" s="87"/>
      <c r="X28" s="87" t="s">
        <v>3</v>
      </c>
      <c r="Y28" s="50"/>
      <c r="Z28" s="49" t="s">
        <v>6</v>
      </c>
      <c r="AA28" s="449"/>
      <c r="AB28" s="49" t="s">
        <v>1</v>
      </c>
      <c r="AC28" s="50"/>
      <c r="AD28" s="222" t="s">
        <v>160</v>
      </c>
      <c r="AE28" s="54">
        <f>SUM(F29:AD29)</f>
        <v>197</v>
      </c>
      <c r="AF28"/>
    </row>
    <row r="29" spans="2:38" ht="30" customHeight="1" thickBot="1" x14ac:dyDescent="0.35">
      <c r="C29" s="425"/>
      <c r="D29" s="38" t="s">
        <v>0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34"/>
      <c r="R29" s="111"/>
      <c r="S29" s="133">
        <v>36</v>
      </c>
      <c r="T29" s="113">
        <v>24</v>
      </c>
      <c r="U29" s="113"/>
      <c r="V29" s="113"/>
      <c r="W29" s="134"/>
      <c r="X29" s="134">
        <v>24</v>
      </c>
      <c r="Y29" s="114"/>
      <c r="Z29" s="110">
        <v>36</v>
      </c>
      <c r="AA29" s="449"/>
      <c r="AB29" s="110">
        <v>52</v>
      </c>
      <c r="AC29" s="111"/>
      <c r="AD29" s="122">
        <v>25</v>
      </c>
      <c r="AE29" s="59"/>
      <c r="AF29"/>
    </row>
    <row r="30" spans="2:38" ht="24.95" customHeight="1" thickTop="1" x14ac:dyDescent="0.3">
      <c r="C30" s="424" t="s">
        <v>87</v>
      </c>
      <c r="D30" s="257" t="s">
        <v>122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43"/>
      <c r="R30" s="72"/>
      <c r="S30" s="100" t="s">
        <v>139</v>
      </c>
      <c r="T30" s="43" t="s">
        <v>60</v>
      </c>
      <c r="U30" s="44"/>
      <c r="V30" s="43"/>
      <c r="W30" s="43" t="s">
        <v>61</v>
      </c>
      <c r="X30" s="43" t="s">
        <v>58</v>
      </c>
      <c r="Y30" s="43"/>
      <c r="Z30" s="43" t="s">
        <v>57</v>
      </c>
      <c r="AA30" s="449"/>
      <c r="AB30" s="43"/>
      <c r="AC30" s="44"/>
      <c r="AD30" s="208">
        <v>0.82638888888888884</v>
      </c>
      <c r="AE30" s="47"/>
      <c r="AF30"/>
    </row>
    <row r="31" spans="2:38" ht="48" customHeight="1" x14ac:dyDescent="0.3">
      <c r="C31" s="424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87"/>
      <c r="R31" s="50"/>
      <c r="S31" s="101" t="s">
        <v>69</v>
      </c>
      <c r="T31" s="49" t="s">
        <v>8</v>
      </c>
      <c r="U31" s="50"/>
      <c r="V31" s="49"/>
      <c r="W31" s="87" t="s">
        <v>3</v>
      </c>
      <c r="X31" s="49" t="s">
        <v>7</v>
      </c>
      <c r="Y31" s="87"/>
      <c r="Z31" s="102" t="s">
        <v>2</v>
      </c>
      <c r="AA31" s="449"/>
      <c r="AB31" s="50" t="s">
        <v>1</v>
      </c>
      <c r="AC31" s="103"/>
      <c r="AD31" s="222" t="s">
        <v>162</v>
      </c>
      <c r="AE31" s="54">
        <f>SUM(F32:AD32)</f>
        <v>197</v>
      </c>
      <c r="AF31"/>
    </row>
    <row r="32" spans="2:38" ht="30" customHeight="1" thickBot="1" x14ac:dyDescent="0.35">
      <c r="C32" s="424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34"/>
      <c r="R32" s="114"/>
      <c r="S32" s="133">
        <v>24</v>
      </c>
      <c r="T32" s="113">
        <v>24</v>
      </c>
      <c r="U32" s="114"/>
      <c r="V32" s="113"/>
      <c r="W32" s="134">
        <v>24</v>
      </c>
      <c r="X32" s="113">
        <v>24</v>
      </c>
      <c r="Y32" s="134"/>
      <c r="Z32" s="134">
        <v>24</v>
      </c>
      <c r="AA32" s="450"/>
      <c r="AB32" s="114">
        <v>52</v>
      </c>
      <c r="AC32" s="135"/>
      <c r="AD32" s="115">
        <v>25</v>
      </c>
      <c r="AE32" s="59"/>
      <c r="AF32"/>
    </row>
    <row r="33" spans="2:36" ht="32.1" customHeight="1" thickTop="1" thickBot="1" x14ac:dyDescent="0.35">
      <c r="C33" s="426"/>
      <c r="D33" s="427"/>
      <c r="E33" s="254" t="s">
        <v>14</v>
      </c>
      <c r="F33" s="104">
        <f>SUM(F7,F10,F13,F16,F19,F22,F29,F32)</f>
        <v>48</v>
      </c>
      <c r="G33" s="105">
        <f t="shared" ref="G33:R33" si="0">SUM(G7,G10,G13,G16,G19,G22,G29,G32)</f>
        <v>48</v>
      </c>
      <c r="H33" s="105">
        <f t="shared" si="0"/>
        <v>48</v>
      </c>
      <c r="I33" s="105">
        <f t="shared" si="0"/>
        <v>48</v>
      </c>
      <c r="J33" s="105">
        <f t="shared" si="0"/>
        <v>48</v>
      </c>
      <c r="K33" s="105">
        <f t="shared" si="0"/>
        <v>48</v>
      </c>
      <c r="L33" s="105">
        <f t="shared" si="0"/>
        <v>24</v>
      </c>
      <c r="M33" s="105">
        <f t="shared" si="0"/>
        <v>48</v>
      </c>
      <c r="N33" s="105">
        <f t="shared" si="0"/>
        <v>48</v>
      </c>
      <c r="O33" s="105">
        <f t="shared" si="0"/>
        <v>48</v>
      </c>
      <c r="P33" s="105">
        <f t="shared" si="0"/>
        <v>24</v>
      </c>
      <c r="Q33" s="105">
        <f t="shared" si="0"/>
        <v>104</v>
      </c>
      <c r="R33" s="363">
        <f t="shared" si="0"/>
        <v>135</v>
      </c>
      <c r="S33" s="104">
        <f>SUM(S7,S10,S13,S16,S19,S22,S29,S32)</f>
        <v>96</v>
      </c>
      <c r="T33" s="105">
        <f t="shared" ref="T33:AD33" si="1">SUM(T7,T10,T13,T16,T19,T22,T29,T32)</f>
        <v>60</v>
      </c>
      <c r="U33" s="105">
        <f t="shared" si="1"/>
        <v>48</v>
      </c>
      <c r="V33" s="105">
        <f t="shared" si="1"/>
        <v>0</v>
      </c>
      <c r="W33" s="105">
        <f t="shared" si="1"/>
        <v>48</v>
      </c>
      <c r="X33" s="105">
        <f t="shared" si="1"/>
        <v>48</v>
      </c>
      <c r="Y33" s="105">
        <f t="shared" si="1"/>
        <v>60</v>
      </c>
      <c r="Z33" s="105">
        <f>SUM(Z7,Z10,Z13,Z16,Z19,Z22,Z29,Z32)</f>
        <v>60</v>
      </c>
      <c r="AA33" s="105">
        <f>SUM(AA7,AA10,AA13,AA16,AA19,AA22,AA29,AA32)</f>
        <v>60</v>
      </c>
      <c r="AB33" s="105">
        <f t="shared" si="1"/>
        <v>156</v>
      </c>
      <c r="AC33" s="363">
        <f t="shared" si="1"/>
        <v>0</v>
      </c>
      <c r="AD33" s="107">
        <f t="shared" si="1"/>
        <v>175</v>
      </c>
      <c r="AE33" s="108">
        <f>SUM(AE6,AE9,AE12,AE15,AE18,AE21,AE28,AE31)</f>
        <v>1530</v>
      </c>
      <c r="AF33"/>
      <c r="AH33" s="261"/>
    </row>
    <row r="34" spans="2:36" ht="9.9499999999999993" customHeight="1" thickBot="1" x14ac:dyDescent="0.35">
      <c r="C34" s="428"/>
      <c r="D34" s="429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36" ht="35.1" customHeight="1" x14ac:dyDescent="0.3">
      <c r="C35" s="430" t="s">
        <v>120</v>
      </c>
      <c r="D35" s="431"/>
      <c r="E35" s="434" t="s">
        <v>121</v>
      </c>
      <c r="F35" s="436" t="s">
        <v>11</v>
      </c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8"/>
      <c r="AF35"/>
    </row>
    <row r="36" spans="2:36" ht="39.950000000000003" customHeight="1" thickBot="1" x14ac:dyDescent="0.35">
      <c r="B36" s="5"/>
      <c r="C36" s="432"/>
      <c r="D36" s="433"/>
      <c r="E36" s="435"/>
      <c r="F36" s="32" t="str">
        <f>F4</f>
        <v>김경학</v>
      </c>
      <c r="G36" s="33" t="str">
        <f t="shared" ref="G36:P36" si="2">G4</f>
        <v>김재홍</v>
      </c>
      <c r="H36" s="33" t="str">
        <f t="shared" si="2"/>
        <v>박재우</v>
      </c>
      <c r="I36" s="33" t="str">
        <f t="shared" si="2"/>
        <v>손경락</v>
      </c>
      <c r="J36" s="33" t="str">
        <f t="shared" si="2"/>
        <v>윤재진</v>
      </c>
      <c r="K36" s="33" t="str">
        <f t="shared" si="2"/>
        <v>이두용</v>
      </c>
      <c r="L36" s="33" t="str">
        <f t="shared" si="2"/>
        <v>이은희</v>
      </c>
      <c r="M36" s="33" t="str">
        <f t="shared" si="2"/>
        <v>정재훈</v>
      </c>
      <c r="N36" s="33" t="str">
        <f t="shared" si="2"/>
        <v>정현덕</v>
      </c>
      <c r="O36" s="33" t="str">
        <f t="shared" si="2"/>
        <v>허정아</v>
      </c>
      <c r="P36" s="33" t="str">
        <f t="shared" si="2"/>
        <v>김정훈</v>
      </c>
      <c r="Q36" s="33" t="str">
        <f>Q4</f>
        <v>김문주</v>
      </c>
      <c r="R36" s="34" t="str">
        <f>R4</f>
        <v>윤주선</v>
      </c>
      <c r="S36" s="35" t="str">
        <f>S4</f>
        <v>김영욱</v>
      </c>
      <c r="T36" s="35" t="str">
        <f t="shared" ref="T36:AC36" si="3">T4</f>
        <v>김진우</v>
      </c>
      <c r="U36" s="35" t="str">
        <f t="shared" si="3"/>
        <v>도형석</v>
      </c>
      <c r="V36" s="35" t="str">
        <f t="shared" si="3"/>
        <v>박선미</v>
      </c>
      <c r="W36" s="35" t="str">
        <f t="shared" si="3"/>
        <v>박찬웅</v>
      </c>
      <c r="X36" s="35" t="str">
        <f t="shared" si="3"/>
        <v>백정훈</v>
      </c>
      <c r="Y36" s="35" t="str">
        <f t="shared" si="3"/>
        <v>안선화</v>
      </c>
      <c r="Z36" s="35" t="str">
        <f t="shared" si="3"/>
        <v>이지영</v>
      </c>
      <c r="AA36" s="35" t="str">
        <f t="shared" si="3"/>
        <v>황정원</v>
      </c>
      <c r="AB36" s="35" t="str">
        <f t="shared" si="3"/>
        <v>유연정</v>
      </c>
      <c r="AC36" s="35" t="str">
        <f t="shared" si="3"/>
        <v>안영롱</v>
      </c>
      <c r="AD36" s="30" t="s">
        <v>5</v>
      </c>
      <c r="AE36" s="31" t="s">
        <v>14</v>
      </c>
      <c r="AF36"/>
    </row>
    <row r="37" spans="2:36" s="1" customFormat="1" ht="24.95" customHeight="1" thickTop="1" x14ac:dyDescent="0.3">
      <c r="B37" s="5"/>
      <c r="C37" s="412" t="s">
        <v>80</v>
      </c>
      <c r="D37" s="257" t="s">
        <v>122</v>
      </c>
      <c r="E37" s="232" t="s">
        <v>96</v>
      </c>
      <c r="F37" s="42" t="s">
        <v>57</v>
      </c>
      <c r="G37" s="43"/>
      <c r="H37" s="43"/>
      <c r="I37" s="43" t="s">
        <v>60</v>
      </c>
      <c r="J37" s="43" t="s">
        <v>59</v>
      </c>
      <c r="K37" s="44" t="s">
        <v>58</v>
      </c>
      <c r="L37" s="448" t="s">
        <v>239</v>
      </c>
      <c r="M37" s="43" t="s">
        <v>61</v>
      </c>
      <c r="N37" s="44"/>
      <c r="O37" s="43"/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36" s="1" customFormat="1" ht="48" customHeight="1" x14ac:dyDescent="0.3">
      <c r="B38" s="5"/>
      <c r="C38" s="413"/>
      <c r="D38" s="256" t="s">
        <v>124</v>
      </c>
      <c r="E38" s="351" t="s">
        <v>94</v>
      </c>
      <c r="F38" s="48" t="s">
        <v>2</v>
      </c>
      <c r="G38" s="49"/>
      <c r="H38" s="49"/>
      <c r="I38" s="49" t="s">
        <v>8</v>
      </c>
      <c r="J38" s="49" t="s">
        <v>6</v>
      </c>
      <c r="K38" s="50" t="s">
        <v>7</v>
      </c>
      <c r="L38" s="449"/>
      <c r="M38" s="49" t="s">
        <v>3</v>
      </c>
      <c r="N38" s="50"/>
      <c r="O38" s="49"/>
      <c r="P38" s="50"/>
      <c r="Q38" s="49" t="s">
        <v>1</v>
      </c>
      <c r="R38" s="366"/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197</v>
      </c>
      <c r="AI38" s="1" t="s">
        <v>224</v>
      </c>
      <c r="AJ38" s="1">
        <f>F39+I39+J39+K39+M39+F42+I42+J42+K42+M42+G45+H45+L45+N45+O45+G48+H48+L48+N48+O48</f>
        <v>480</v>
      </c>
    </row>
    <row r="39" spans="2:36" s="1" customFormat="1" ht="30" customHeight="1" thickBot="1" x14ac:dyDescent="0.35">
      <c r="B39" s="5"/>
      <c r="C39" s="414"/>
      <c r="D39" s="38" t="s">
        <v>0</v>
      </c>
      <c r="E39" s="233" t="s">
        <v>95</v>
      </c>
      <c r="F39" s="109">
        <v>24</v>
      </c>
      <c r="G39" s="110"/>
      <c r="H39" s="110"/>
      <c r="I39" s="110">
        <v>24</v>
      </c>
      <c r="J39" s="110">
        <v>24</v>
      </c>
      <c r="K39" s="111">
        <v>24</v>
      </c>
      <c r="L39" s="449"/>
      <c r="M39" s="110">
        <v>24</v>
      </c>
      <c r="N39" s="111"/>
      <c r="O39" s="110"/>
      <c r="P39" s="111"/>
      <c r="Q39" s="111">
        <v>52</v>
      </c>
      <c r="R39" s="154"/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>
        <v>25</v>
      </c>
      <c r="AE39" s="59"/>
    </row>
    <row r="40" spans="2:36" s="1" customFormat="1" ht="24.95" customHeight="1" thickTop="1" x14ac:dyDescent="0.3">
      <c r="B40" s="5"/>
      <c r="C40" s="412" t="s">
        <v>79</v>
      </c>
      <c r="D40" s="257" t="s">
        <v>122</v>
      </c>
      <c r="E40" s="360" t="s">
        <v>97</v>
      </c>
      <c r="F40" s="42" t="s">
        <v>238</v>
      </c>
      <c r="G40" s="43"/>
      <c r="H40" s="43"/>
      <c r="I40" s="43" t="s">
        <v>237</v>
      </c>
      <c r="J40" s="43" t="s">
        <v>212</v>
      </c>
      <c r="K40" s="43" t="s">
        <v>61</v>
      </c>
      <c r="L40" s="449"/>
      <c r="M40" s="43" t="s">
        <v>203</v>
      </c>
      <c r="N40" s="43"/>
      <c r="O40" s="43"/>
      <c r="P40" s="44"/>
      <c r="Q40" s="44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36" s="1" customFormat="1" ht="48" customHeight="1" x14ac:dyDescent="0.3">
      <c r="B41" s="5"/>
      <c r="C41" s="413"/>
      <c r="D41" s="256" t="s">
        <v>124</v>
      </c>
      <c r="E41" s="351" t="s">
        <v>155</v>
      </c>
      <c r="F41" s="48" t="s">
        <v>8</v>
      </c>
      <c r="G41" s="49"/>
      <c r="H41" s="68"/>
      <c r="I41" s="49" t="s">
        <v>6</v>
      </c>
      <c r="J41" s="49" t="s">
        <v>7</v>
      </c>
      <c r="K41" s="49" t="s">
        <v>3</v>
      </c>
      <c r="L41" s="449"/>
      <c r="M41" s="49" t="s">
        <v>2</v>
      </c>
      <c r="N41" s="49"/>
      <c r="O41" s="49"/>
      <c r="P41" s="50"/>
      <c r="Q41" s="49" t="s">
        <v>1</v>
      </c>
      <c r="R41" s="366"/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172</v>
      </c>
    </row>
    <row r="42" spans="2:36" s="1" customFormat="1" ht="30" customHeight="1" thickBot="1" x14ac:dyDescent="0.35">
      <c r="B42" s="5"/>
      <c r="C42" s="414"/>
      <c r="D42" s="38" t="s">
        <v>0</v>
      </c>
      <c r="E42" s="239" t="s">
        <v>98</v>
      </c>
      <c r="F42" s="109">
        <v>24</v>
      </c>
      <c r="G42" s="110"/>
      <c r="H42" s="110"/>
      <c r="I42" s="110">
        <v>24</v>
      </c>
      <c r="J42" s="110">
        <v>12</v>
      </c>
      <c r="K42" s="110">
        <v>24</v>
      </c>
      <c r="L42" s="450"/>
      <c r="M42" s="110">
        <v>36</v>
      </c>
      <c r="N42" s="110"/>
      <c r="O42" s="110"/>
      <c r="P42" s="111"/>
      <c r="Q42" s="111">
        <v>52</v>
      </c>
      <c r="R42" s="154"/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</row>
    <row r="43" spans="2:36" s="1" customFormat="1" ht="24.95" customHeight="1" thickTop="1" x14ac:dyDescent="0.3">
      <c r="B43" s="5"/>
      <c r="C43" s="415" t="s">
        <v>81</v>
      </c>
      <c r="D43" s="257" t="s">
        <v>122</v>
      </c>
      <c r="E43" s="229" t="s">
        <v>99</v>
      </c>
      <c r="F43" s="346"/>
      <c r="G43" s="43" t="s">
        <v>214</v>
      </c>
      <c r="H43" s="260" t="s">
        <v>215</v>
      </c>
      <c r="I43" s="260"/>
      <c r="J43" s="260"/>
      <c r="K43" s="260"/>
      <c r="L43" s="260" t="s">
        <v>212</v>
      </c>
      <c r="M43" s="260"/>
      <c r="N43" s="43" t="s">
        <v>207</v>
      </c>
      <c r="O43" s="260" t="s">
        <v>213</v>
      </c>
      <c r="P43" s="44"/>
      <c r="Q43" s="44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</row>
    <row r="44" spans="2:36" s="1" customFormat="1" ht="48" customHeight="1" x14ac:dyDescent="0.3">
      <c r="B44" s="5"/>
      <c r="C44" s="416"/>
      <c r="D44" s="256" t="s">
        <v>124</v>
      </c>
      <c r="E44" s="350" t="s">
        <v>100</v>
      </c>
      <c r="F44" s="48"/>
      <c r="G44" s="49" t="s">
        <v>211</v>
      </c>
      <c r="H44" s="49" t="s">
        <v>188</v>
      </c>
      <c r="I44" s="49"/>
      <c r="J44" s="49"/>
      <c r="K44" s="49"/>
      <c r="L44" s="49" t="s">
        <v>197</v>
      </c>
      <c r="M44" s="49"/>
      <c r="N44" s="49" t="s">
        <v>2</v>
      </c>
      <c r="O44" s="49" t="s">
        <v>210</v>
      </c>
      <c r="P44" s="142"/>
      <c r="Q44" s="357"/>
      <c r="R44" s="139" t="s">
        <v>1</v>
      </c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SUM(F45:AD45)</f>
        <v>197</v>
      </c>
    </row>
    <row r="45" spans="2:36" s="1" customFormat="1" ht="30" customHeight="1" thickBot="1" x14ac:dyDescent="0.35">
      <c r="B45" s="5"/>
      <c r="C45" s="417"/>
      <c r="D45" s="38" t="s">
        <v>0</v>
      </c>
      <c r="E45" s="228" t="s">
        <v>101</v>
      </c>
      <c r="F45" s="109"/>
      <c r="G45" s="110">
        <v>36</v>
      </c>
      <c r="H45" s="110">
        <v>24</v>
      </c>
      <c r="I45" s="110"/>
      <c r="J45" s="110"/>
      <c r="K45" s="110"/>
      <c r="L45" s="110">
        <v>12</v>
      </c>
      <c r="M45" s="110"/>
      <c r="N45" s="110">
        <v>36</v>
      </c>
      <c r="O45" s="110">
        <v>12</v>
      </c>
      <c r="P45" s="111"/>
      <c r="Q45" s="110"/>
      <c r="R45" s="154">
        <v>52</v>
      </c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>
        <v>25</v>
      </c>
      <c r="AE45" s="59"/>
    </row>
    <row r="46" spans="2:36" s="1" customFormat="1" ht="24.95" customHeight="1" thickTop="1" x14ac:dyDescent="0.3">
      <c r="B46" s="5"/>
      <c r="C46" s="415" t="s">
        <v>82</v>
      </c>
      <c r="D46" s="257" t="s">
        <v>122</v>
      </c>
      <c r="E46" s="230" t="s">
        <v>102</v>
      </c>
      <c r="F46" s="146"/>
      <c r="G46" s="260" t="s">
        <v>217</v>
      </c>
      <c r="H46" s="43" t="s">
        <v>216</v>
      </c>
      <c r="I46" s="43"/>
      <c r="J46" s="260"/>
      <c r="K46" s="43"/>
      <c r="L46" s="260" t="s">
        <v>144</v>
      </c>
      <c r="M46" s="260"/>
      <c r="N46" s="43" t="s">
        <v>143</v>
      </c>
      <c r="O46" s="361" t="s">
        <v>61</v>
      </c>
      <c r="P46" s="44"/>
      <c r="Q46" s="43"/>
      <c r="R46" s="136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</row>
    <row r="47" spans="2:36" s="1" customFormat="1" ht="48" customHeight="1" x14ac:dyDescent="0.3">
      <c r="B47" s="5"/>
      <c r="C47" s="418"/>
      <c r="D47" s="256" t="s">
        <v>124</v>
      </c>
      <c r="E47" s="351" t="s">
        <v>103</v>
      </c>
      <c r="F47" s="48"/>
      <c r="G47" s="68" t="s">
        <v>7</v>
      </c>
      <c r="H47" s="49" t="s">
        <v>2</v>
      </c>
      <c r="I47" s="49"/>
      <c r="J47" s="49"/>
      <c r="K47" s="49"/>
      <c r="L47" s="49" t="s">
        <v>8</v>
      </c>
      <c r="M47" s="49"/>
      <c r="N47" s="49" t="s">
        <v>6</v>
      </c>
      <c r="O47" s="49" t="s">
        <v>3</v>
      </c>
      <c r="P47" s="50"/>
      <c r="Q47" s="357"/>
      <c r="R47" s="139" t="s">
        <v>1</v>
      </c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SUM(F48:AD48)</f>
        <v>176</v>
      </c>
    </row>
    <row r="48" spans="2:36" s="1" customFormat="1" ht="30" customHeight="1" thickBot="1" x14ac:dyDescent="0.35">
      <c r="B48" s="5"/>
      <c r="C48" s="418"/>
      <c r="D48" s="38" t="s">
        <v>0</v>
      </c>
      <c r="E48" s="228" t="s">
        <v>104</v>
      </c>
      <c r="F48" s="161"/>
      <c r="G48" s="113">
        <v>24</v>
      </c>
      <c r="H48" s="113">
        <v>24</v>
      </c>
      <c r="I48" s="113"/>
      <c r="J48" s="113"/>
      <c r="K48" s="113"/>
      <c r="L48" s="113">
        <v>12</v>
      </c>
      <c r="M48" s="113"/>
      <c r="N48" s="113">
        <v>36</v>
      </c>
      <c r="O48" s="362">
        <v>24</v>
      </c>
      <c r="P48" s="162"/>
      <c r="Q48" s="110"/>
      <c r="R48" s="154">
        <v>31</v>
      </c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>
        <v>25</v>
      </c>
      <c r="AE48" s="148"/>
    </row>
    <row r="49" spans="2:34" ht="24.95" customHeight="1" thickTop="1" x14ac:dyDescent="0.3">
      <c r="C49" s="445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</row>
    <row r="50" spans="2:34" ht="45" customHeight="1" x14ac:dyDescent="0.3">
      <c r="C50" s="446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</row>
    <row r="51" spans="2:34" ht="30" customHeight="1" thickBot="1" x14ac:dyDescent="0.35">
      <c r="C51" s="447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</row>
    <row r="52" spans="2:34" s="1" customFormat="1" ht="32.1" customHeight="1" thickTop="1" thickBot="1" x14ac:dyDescent="0.35">
      <c r="B52" s="5"/>
      <c r="C52" s="250"/>
      <c r="D52" s="251"/>
      <c r="E52" s="252" t="s">
        <v>14</v>
      </c>
      <c r="F52" s="149">
        <f t="shared" ref="F52:AC52" si="4">SUM(F39,F42,F45,F48)</f>
        <v>48</v>
      </c>
      <c r="G52" s="150">
        <f t="shared" si="4"/>
        <v>60</v>
      </c>
      <c r="H52" s="150">
        <f t="shared" si="4"/>
        <v>48</v>
      </c>
      <c r="I52" s="150">
        <f>SUM(I39,I42,I45,I48)</f>
        <v>48</v>
      </c>
      <c r="J52" s="150">
        <f>SUM(J39,J42,J45,J48)</f>
        <v>36</v>
      </c>
      <c r="K52" s="150">
        <f t="shared" si="4"/>
        <v>48</v>
      </c>
      <c r="L52" s="150">
        <f t="shared" si="4"/>
        <v>24</v>
      </c>
      <c r="M52" s="150">
        <f t="shared" si="4"/>
        <v>60</v>
      </c>
      <c r="N52" s="150">
        <f t="shared" si="4"/>
        <v>72</v>
      </c>
      <c r="O52" s="150">
        <f t="shared" si="4"/>
        <v>36</v>
      </c>
      <c r="P52" s="150">
        <f t="shared" si="4"/>
        <v>0</v>
      </c>
      <c r="Q52" s="150">
        <f t="shared" si="4"/>
        <v>104</v>
      </c>
      <c r="R52" s="151">
        <f t="shared" si="4"/>
        <v>83</v>
      </c>
      <c r="S52" s="149">
        <f t="shared" si="4"/>
        <v>0</v>
      </c>
      <c r="T52" s="150">
        <f t="shared" si="4"/>
        <v>0</v>
      </c>
      <c r="U52" s="150">
        <f t="shared" si="4"/>
        <v>0</v>
      </c>
      <c r="V52" s="150">
        <f t="shared" si="4"/>
        <v>0</v>
      </c>
      <c r="W52" s="150">
        <f t="shared" si="4"/>
        <v>0</v>
      </c>
      <c r="X52" s="150">
        <f t="shared" si="4"/>
        <v>0</v>
      </c>
      <c r="Y52" s="150">
        <f t="shared" si="4"/>
        <v>0</v>
      </c>
      <c r="Z52" s="150">
        <f t="shared" si="4"/>
        <v>0</v>
      </c>
      <c r="AA52" s="150">
        <f t="shared" si="4"/>
        <v>0</v>
      </c>
      <c r="AB52" s="150">
        <f t="shared" si="4"/>
        <v>0</v>
      </c>
      <c r="AC52" s="151">
        <f t="shared" si="4"/>
        <v>0</v>
      </c>
      <c r="AD52" s="220">
        <f>SUM(AD39)</f>
        <v>25</v>
      </c>
      <c r="AE52" s="152">
        <f>SUM(F52:AD52)</f>
        <v>692</v>
      </c>
    </row>
    <row r="53" spans="2:34" s="1" customFormat="1" ht="35.1" customHeight="1" thickBot="1" x14ac:dyDescent="0.35">
      <c r="B53" s="5"/>
      <c r="C53" s="419" t="s">
        <v>120</v>
      </c>
      <c r="D53" s="420"/>
      <c r="E53" s="253" t="s">
        <v>121</v>
      </c>
      <c r="F53" s="439" t="s">
        <v>10</v>
      </c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1"/>
    </row>
    <row r="54" spans="2:34" s="1" customFormat="1" ht="24.95" customHeight="1" thickTop="1" x14ac:dyDescent="0.3">
      <c r="B54" s="2"/>
      <c r="C54" s="416" t="s">
        <v>83</v>
      </c>
      <c r="D54" s="257" t="s">
        <v>122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209" t="s">
        <v>4</v>
      </c>
      <c r="R54" s="383"/>
      <c r="S54" s="42"/>
      <c r="T54" s="71"/>
      <c r="U54" s="71"/>
      <c r="V54" s="71"/>
      <c r="W54" s="71"/>
      <c r="X54" s="71"/>
      <c r="Y54" s="71"/>
      <c r="Z54" s="71"/>
      <c r="AA54" s="367"/>
      <c r="AB54" s="368"/>
      <c r="AC54" s="169"/>
      <c r="AD54" s="207">
        <v>0.47916666666666669</v>
      </c>
      <c r="AE54" s="170"/>
    </row>
    <row r="55" spans="2:34" ht="48" customHeight="1" x14ac:dyDescent="0.3">
      <c r="C55" s="416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171" t="s">
        <v>186</v>
      </c>
      <c r="Q55" s="172" t="s">
        <v>1</v>
      </c>
      <c r="R55" s="384"/>
      <c r="S55" s="48"/>
      <c r="T55" s="49"/>
      <c r="U55" s="49"/>
      <c r="V55" s="49"/>
      <c r="W55" s="49"/>
      <c r="X55" s="49"/>
      <c r="Y55" s="49"/>
      <c r="Z55" s="49"/>
      <c r="AA55" s="313"/>
      <c r="AB55" s="315"/>
      <c r="AC55" s="103"/>
      <c r="AD55" s="222" t="s">
        <v>74</v>
      </c>
      <c r="AE55" s="54">
        <f>SUM(F56:AD56)</f>
        <v>145</v>
      </c>
      <c r="AF55"/>
    </row>
    <row r="56" spans="2:34" ht="30" customHeight="1" thickBot="1" x14ac:dyDescent="0.35">
      <c r="C56" s="416"/>
      <c r="D56" s="38" t="s">
        <v>0</v>
      </c>
      <c r="E56" s="228" t="s">
        <v>107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1"/>
      <c r="Q56" s="110">
        <v>120</v>
      </c>
      <c r="R56" s="110"/>
      <c r="S56" s="109"/>
      <c r="T56" s="110"/>
      <c r="U56" s="110"/>
      <c r="V56" s="110"/>
      <c r="W56" s="110"/>
      <c r="X56" s="110"/>
      <c r="Y56" s="110"/>
      <c r="Z56" s="110"/>
      <c r="AA56" s="369"/>
      <c r="AB56" s="370"/>
      <c r="AC56" s="135"/>
      <c r="AD56" s="115">
        <v>25</v>
      </c>
      <c r="AE56" s="59"/>
      <c r="AF56"/>
    </row>
    <row r="57" spans="2:34" ht="24.95" customHeight="1" thickTop="1" x14ac:dyDescent="0.3">
      <c r="C57" s="415" t="s">
        <v>84</v>
      </c>
      <c r="D57" s="257" t="s">
        <v>122</v>
      </c>
      <c r="E57" s="243" t="s">
        <v>108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371"/>
      <c r="Q57" s="372"/>
      <c r="R57" s="260"/>
      <c r="S57" s="146"/>
      <c r="T57" s="43"/>
      <c r="U57" s="43"/>
      <c r="V57" s="43"/>
      <c r="W57" s="43"/>
      <c r="X57" s="44"/>
      <c r="Y57" s="43"/>
      <c r="Z57" s="43"/>
      <c r="AA57" s="43"/>
      <c r="AB57" s="209" t="s">
        <v>4</v>
      </c>
      <c r="AC57" s="174"/>
      <c r="AD57" s="175"/>
      <c r="AE57" s="47"/>
      <c r="AF57"/>
    </row>
    <row r="58" spans="2:34" ht="48" customHeight="1" x14ac:dyDescent="0.3">
      <c r="C58" s="416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373"/>
      <c r="Q58" s="374"/>
      <c r="R58" s="49"/>
      <c r="S58" s="48"/>
      <c r="T58" s="68"/>
      <c r="U58" s="49"/>
      <c r="V58" s="49"/>
      <c r="W58" s="49"/>
      <c r="X58" s="177"/>
      <c r="Y58" s="49"/>
      <c r="Z58" s="49"/>
      <c r="AA58" s="171" t="s">
        <v>186</v>
      </c>
      <c r="AB58" s="172" t="s">
        <v>1</v>
      </c>
      <c r="AC58" s="180"/>
      <c r="AD58" s="53"/>
      <c r="AE58" s="76">
        <f>SUM(F59:AD59)</f>
        <v>120</v>
      </c>
      <c r="AF58"/>
    </row>
    <row r="59" spans="2:34" ht="30" customHeight="1" thickBot="1" x14ac:dyDescent="0.35">
      <c r="C59" s="417"/>
      <c r="D59" s="38" t="s">
        <v>0</v>
      </c>
      <c r="E59" s="242" t="s">
        <v>109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375"/>
      <c r="Q59" s="376"/>
      <c r="R59" s="113"/>
      <c r="S59" s="161"/>
      <c r="T59" s="113"/>
      <c r="U59" s="113"/>
      <c r="V59" s="110"/>
      <c r="W59" s="113"/>
      <c r="X59" s="114"/>
      <c r="Y59" s="110"/>
      <c r="Z59" s="113"/>
      <c r="AA59" s="111"/>
      <c r="AB59" s="110">
        <v>120</v>
      </c>
      <c r="AC59" s="205"/>
      <c r="AD59" s="206"/>
      <c r="AE59" s="59"/>
      <c r="AF59"/>
    </row>
    <row r="60" spans="2:34" ht="24" customHeight="1" thickTop="1" x14ac:dyDescent="0.3">
      <c r="C60" s="421" t="s">
        <v>85</v>
      </c>
      <c r="D60" s="39">
        <v>1</v>
      </c>
      <c r="E60" s="244" t="s">
        <v>47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</row>
    <row r="61" spans="2:34" ht="24" customHeight="1" x14ac:dyDescent="0.3">
      <c r="C61" s="416"/>
      <c r="D61" s="40">
        <v>2</v>
      </c>
      <c r="E61" s="245" t="s">
        <v>110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</row>
    <row r="62" spans="2:34" ht="24" customHeight="1" x14ac:dyDescent="0.3">
      <c r="C62" s="416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</row>
    <row r="63" spans="2:34" ht="24.95" customHeight="1" thickBot="1" x14ac:dyDescent="0.35">
      <c r="C63" s="422"/>
      <c r="D63" s="38" t="s">
        <v>0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</row>
    <row r="64" spans="2:34" ht="24.95" customHeight="1" thickTop="1" x14ac:dyDescent="0.3">
      <c r="C64" s="423" t="s">
        <v>86</v>
      </c>
      <c r="D64" s="257" t="s">
        <v>122</v>
      </c>
      <c r="E64" s="243" t="s">
        <v>145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3"/>
      <c r="T64" s="43" t="s">
        <v>63</v>
      </c>
      <c r="U64" s="43"/>
      <c r="V64" s="43"/>
      <c r="W64" s="44" t="s">
        <v>204</v>
      </c>
      <c r="X64" s="44" t="s">
        <v>202</v>
      </c>
      <c r="Y64" s="44"/>
      <c r="Z64" s="43" t="s">
        <v>206</v>
      </c>
      <c r="AA64" s="448" t="s">
        <v>239</v>
      </c>
      <c r="AB64" s="43"/>
      <c r="AC64" s="174"/>
      <c r="AD64" s="208">
        <v>0.76388888888888884</v>
      </c>
      <c r="AE64" s="224"/>
      <c r="AF64"/>
    </row>
    <row r="65" spans="3:34" ht="48" customHeight="1" x14ac:dyDescent="0.3">
      <c r="C65" s="424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9"/>
      <c r="T65" s="49" t="s">
        <v>2</v>
      </c>
      <c r="U65" s="49"/>
      <c r="V65" s="49"/>
      <c r="W65" s="50" t="s">
        <v>8</v>
      </c>
      <c r="X65" s="50" t="s">
        <v>6</v>
      </c>
      <c r="Y65" s="50"/>
      <c r="Z65" s="49" t="s">
        <v>3</v>
      </c>
      <c r="AA65" s="449"/>
      <c r="AB65" s="49" t="s">
        <v>1</v>
      </c>
      <c r="AC65" s="178"/>
      <c r="AD65" s="222" t="s">
        <v>78</v>
      </c>
      <c r="AE65" s="54">
        <f>SUM(F66:AD66)</f>
        <v>197</v>
      </c>
      <c r="AF65"/>
    </row>
    <row r="66" spans="3:34" ht="30" customHeight="1" thickBot="1" x14ac:dyDescent="0.35">
      <c r="C66" s="425"/>
      <c r="D66" s="38" t="s">
        <v>0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13"/>
      <c r="T66" s="110">
        <v>36</v>
      </c>
      <c r="U66" s="110"/>
      <c r="V66" s="110"/>
      <c r="W66" s="111">
        <v>24</v>
      </c>
      <c r="X66" s="111">
        <v>24</v>
      </c>
      <c r="Y66" s="111"/>
      <c r="Z66" s="113">
        <v>36</v>
      </c>
      <c r="AA66" s="449"/>
      <c r="AB66" s="110">
        <v>52</v>
      </c>
      <c r="AC66" s="135"/>
      <c r="AD66" s="122">
        <v>25</v>
      </c>
      <c r="AE66" s="59"/>
      <c r="AF66"/>
    </row>
    <row r="67" spans="3:34" ht="24.95" customHeight="1" thickTop="1" x14ac:dyDescent="0.3">
      <c r="C67" s="424" t="s">
        <v>87</v>
      </c>
      <c r="D67" s="257" t="s">
        <v>122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212</v>
      </c>
      <c r="T67" s="44"/>
      <c r="U67" s="43" t="s">
        <v>206</v>
      </c>
      <c r="V67" s="44"/>
      <c r="W67" s="44" t="s">
        <v>57</v>
      </c>
      <c r="X67" s="44"/>
      <c r="Y67" s="44" t="s">
        <v>218</v>
      </c>
      <c r="Z67" s="43" t="s">
        <v>205</v>
      </c>
      <c r="AA67" s="449"/>
      <c r="AB67" s="43"/>
      <c r="AC67" s="174"/>
      <c r="AD67" s="259">
        <v>0.82638888888888884</v>
      </c>
      <c r="AE67" s="224"/>
      <c r="AF67"/>
    </row>
    <row r="68" spans="3:34" ht="48" customHeight="1" x14ac:dyDescent="0.3">
      <c r="C68" s="424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69</v>
      </c>
      <c r="T68" s="50"/>
      <c r="U68" s="49" t="s">
        <v>3</v>
      </c>
      <c r="V68" s="50"/>
      <c r="W68" s="50" t="s">
        <v>196</v>
      </c>
      <c r="X68" s="50"/>
      <c r="Y68" s="50" t="s">
        <v>197</v>
      </c>
      <c r="Z68" s="49" t="s">
        <v>8</v>
      </c>
      <c r="AA68" s="449"/>
      <c r="AB68" s="49" t="s">
        <v>1</v>
      </c>
      <c r="AC68" s="189"/>
      <c r="AD68" s="222" t="s">
        <v>162</v>
      </c>
      <c r="AE68" s="54">
        <f>SUM(F69:AD69)</f>
        <v>197</v>
      </c>
      <c r="AF68"/>
      <c r="AH68" s="261"/>
    </row>
    <row r="69" spans="3:34" ht="30" customHeight="1" thickBot="1" x14ac:dyDescent="0.35">
      <c r="C69" s="424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12</v>
      </c>
      <c r="T69" s="114"/>
      <c r="U69" s="113">
        <v>36</v>
      </c>
      <c r="V69" s="114"/>
      <c r="W69" s="114">
        <v>24</v>
      </c>
      <c r="X69" s="114"/>
      <c r="Y69" s="114">
        <v>12</v>
      </c>
      <c r="Z69" s="110">
        <v>36</v>
      </c>
      <c r="AA69" s="450"/>
      <c r="AB69" s="110">
        <v>52</v>
      </c>
      <c r="AC69" s="205"/>
      <c r="AD69" s="115">
        <v>25</v>
      </c>
      <c r="AE69" s="59"/>
      <c r="AF69"/>
    </row>
    <row r="70" spans="3:34" ht="32.1" customHeight="1" thickTop="1" thickBot="1" x14ac:dyDescent="0.35">
      <c r="C70" s="410"/>
      <c r="D70" s="411"/>
      <c r="E70" s="248" t="s">
        <v>14</v>
      </c>
      <c r="F70" s="190">
        <f>SUM(F56,F59,F66,F69)</f>
        <v>0</v>
      </c>
      <c r="G70" s="191">
        <f t="shared" ref="G70:AC70" si="5">SUM(G56,G59,G66,G69)</f>
        <v>0</v>
      </c>
      <c r="H70" s="191">
        <f t="shared" si="5"/>
        <v>0</v>
      </c>
      <c r="I70" s="191">
        <f t="shared" si="5"/>
        <v>0</v>
      </c>
      <c r="J70" s="191">
        <f t="shared" si="5"/>
        <v>0</v>
      </c>
      <c r="K70" s="191">
        <f t="shared" si="5"/>
        <v>0</v>
      </c>
      <c r="L70" s="191">
        <f t="shared" si="5"/>
        <v>0</v>
      </c>
      <c r="M70" s="191">
        <f t="shared" si="5"/>
        <v>0</v>
      </c>
      <c r="N70" s="191">
        <f t="shared" si="5"/>
        <v>0</v>
      </c>
      <c r="O70" s="191">
        <f t="shared" si="5"/>
        <v>0</v>
      </c>
      <c r="P70" s="191">
        <f>SUM(P56,AA59,P66,P69)</f>
        <v>0</v>
      </c>
      <c r="Q70" s="191">
        <f>Q39+Q42</f>
        <v>104</v>
      </c>
      <c r="R70" s="192">
        <f>R45+R48+R56</f>
        <v>83</v>
      </c>
      <c r="S70" s="190">
        <f t="shared" si="5"/>
        <v>12</v>
      </c>
      <c r="T70" s="191">
        <f t="shared" si="5"/>
        <v>36</v>
      </c>
      <c r="U70" s="191">
        <f t="shared" si="5"/>
        <v>36</v>
      </c>
      <c r="V70" s="191">
        <f t="shared" si="5"/>
        <v>0</v>
      </c>
      <c r="W70" s="191">
        <f t="shared" si="5"/>
        <v>48</v>
      </c>
      <c r="X70" s="191">
        <f t="shared" si="5"/>
        <v>24</v>
      </c>
      <c r="Y70" s="191">
        <f>SUM(Y56,Y59,Y66,Y69)</f>
        <v>12</v>
      </c>
      <c r="Z70" s="191">
        <f t="shared" si="5"/>
        <v>72</v>
      </c>
      <c r="AA70" s="191">
        <f>AA69</f>
        <v>0</v>
      </c>
      <c r="AB70" s="191">
        <f>AB59+AB66+AB69</f>
        <v>224</v>
      </c>
      <c r="AC70" s="193">
        <f t="shared" si="5"/>
        <v>0</v>
      </c>
      <c r="AD70" s="194">
        <f>SUM(AD45,AD48,AD56,AD66,AD69)</f>
        <v>125</v>
      </c>
      <c r="AE70" s="195">
        <f>SUM(AD45,AD48,AE55,AE58,AE65,AE68)</f>
        <v>709</v>
      </c>
      <c r="AF70"/>
    </row>
    <row r="71" spans="3:34" ht="42" customHeight="1" thickTop="1" thickBot="1" x14ac:dyDescent="0.35">
      <c r="C71" s="17"/>
      <c r="D71" s="23"/>
      <c r="E71" s="249" t="s">
        <v>119</v>
      </c>
      <c r="F71" s="196">
        <f t="shared" ref="F71:AE71" si="6">SUM(F33,F52,F70)</f>
        <v>96</v>
      </c>
      <c r="G71" s="197">
        <f t="shared" si="6"/>
        <v>108</v>
      </c>
      <c r="H71" s="197">
        <f t="shared" si="6"/>
        <v>96</v>
      </c>
      <c r="I71" s="197">
        <f t="shared" si="6"/>
        <v>96</v>
      </c>
      <c r="J71" s="197">
        <f t="shared" si="6"/>
        <v>84</v>
      </c>
      <c r="K71" s="197">
        <f t="shared" si="6"/>
        <v>96</v>
      </c>
      <c r="L71" s="197">
        <f t="shared" si="6"/>
        <v>48</v>
      </c>
      <c r="M71" s="197">
        <f t="shared" si="6"/>
        <v>108</v>
      </c>
      <c r="N71" s="197">
        <f t="shared" si="6"/>
        <v>120</v>
      </c>
      <c r="O71" s="197">
        <f t="shared" si="6"/>
        <v>84</v>
      </c>
      <c r="P71" s="197">
        <f t="shared" si="6"/>
        <v>24</v>
      </c>
      <c r="Q71" s="197">
        <f t="shared" si="6"/>
        <v>312</v>
      </c>
      <c r="R71" s="198">
        <f t="shared" si="6"/>
        <v>301</v>
      </c>
      <c r="S71" s="196">
        <f t="shared" si="6"/>
        <v>108</v>
      </c>
      <c r="T71" s="197">
        <f>SUM(T33,T52,T70)</f>
        <v>96</v>
      </c>
      <c r="U71" s="197">
        <f t="shared" si="6"/>
        <v>84</v>
      </c>
      <c r="V71" s="197">
        <f t="shared" si="6"/>
        <v>0</v>
      </c>
      <c r="W71" s="197">
        <f t="shared" si="6"/>
        <v>96</v>
      </c>
      <c r="X71" s="197">
        <f t="shared" si="6"/>
        <v>72</v>
      </c>
      <c r="Y71" s="197">
        <f t="shared" si="6"/>
        <v>72</v>
      </c>
      <c r="Z71" s="197">
        <f t="shared" si="6"/>
        <v>132</v>
      </c>
      <c r="AA71" s="197">
        <f t="shared" si="6"/>
        <v>60</v>
      </c>
      <c r="AB71" s="197">
        <f t="shared" si="6"/>
        <v>380</v>
      </c>
      <c r="AC71" s="199">
        <f t="shared" si="6"/>
        <v>0</v>
      </c>
      <c r="AD71" s="200">
        <f t="shared" si="6"/>
        <v>325</v>
      </c>
      <c r="AE71" s="201">
        <f t="shared" si="6"/>
        <v>2931</v>
      </c>
      <c r="AF71"/>
    </row>
    <row r="72" spans="3:34" ht="12" customHeight="1" x14ac:dyDescent="0.3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3:34" hidden="1" x14ac:dyDescent="0.3"/>
    <row r="74" spans="3:34" ht="24.95" hidden="1" customHeight="1" x14ac:dyDescent="0.3">
      <c r="D74" s="393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396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34" ht="24.95" hidden="1" customHeight="1" x14ac:dyDescent="0.3">
      <c r="D75" s="394"/>
      <c r="E75" s="397">
        <f>SUM(F76,M75:O76)</f>
        <v>53</v>
      </c>
      <c r="F75" s="275">
        <f>COUNTIF($F$5:$AC$32,F74)</f>
        <v>8</v>
      </c>
      <c r="G75" s="276">
        <f t="shared" ref="G75:L75" si="7">COUNTIF($F$5:$AC$32,G74)</f>
        <v>0</v>
      </c>
      <c r="H75" s="276">
        <f t="shared" si="7"/>
        <v>0</v>
      </c>
      <c r="I75" s="276">
        <f t="shared" si="7"/>
        <v>7</v>
      </c>
      <c r="J75" s="276">
        <f t="shared" si="7"/>
        <v>8</v>
      </c>
      <c r="K75" s="276">
        <f t="shared" si="7"/>
        <v>7</v>
      </c>
      <c r="L75" s="317">
        <f t="shared" si="7"/>
        <v>8</v>
      </c>
      <c r="M75" s="399">
        <f>COUNTIF($F$5:$AC$32,M74)</f>
        <v>8</v>
      </c>
      <c r="N75" s="399">
        <v>6</v>
      </c>
      <c r="O75" s="403">
        <v>1</v>
      </c>
      <c r="P75" s="405"/>
      <c r="Q75" s="394"/>
      <c r="R75" s="389">
        <f>SUM(S76,Z75:AB76)</f>
        <v>25</v>
      </c>
      <c r="S75" s="275">
        <f>COUNTIF($F$37:$AC$51,S74)</f>
        <v>4</v>
      </c>
      <c r="T75" s="276">
        <f t="shared" ref="T75:Y75" si="8">COUNTIF($F$37:$AC$51,T74)</f>
        <v>0</v>
      </c>
      <c r="U75" s="276">
        <f t="shared" si="8"/>
        <v>0</v>
      </c>
      <c r="V75" s="276">
        <f t="shared" si="8"/>
        <v>4</v>
      </c>
      <c r="W75" s="276">
        <f t="shared" si="8"/>
        <v>4</v>
      </c>
      <c r="X75" s="276">
        <f t="shared" si="8"/>
        <v>4</v>
      </c>
      <c r="Y75" s="277">
        <f t="shared" si="8"/>
        <v>4</v>
      </c>
      <c r="Z75" s="391">
        <f>COUNTIF($F$37:$AC$51,Z74)</f>
        <v>4</v>
      </c>
      <c r="AA75" s="391">
        <v>1</v>
      </c>
    </row>
    <row r="76" spans="3:34" ht="24.95" hidden="1" customHeight="1" thickBot="1" x14ac:dyDescent="0.35">
      <c r="D76" s="394"/>
      <c r="E76" s="398"/>
      <c r="F76" s="401">
        <f>SUM(F75:L75)</f>
        <v>38</v>
      </c>
      <c r="G76" s="387"/>
      <c r="H76" s="387"/>
      <c r="I76" s="387"/>
      <c r="J76" s="387"/>
      <c r="K76" s="387"/>
      <c r="L76" s="388"/>
      <c r="M76" s="400"/>
      <c r="N76" s="400"/>
      <c r="O76" s="404"/>
      <c r="P76" s="406"/>
      <c r="Q76" s="394"/>
      <c r="R76" s="390"/>
      <c r="S76" s="401">
        <f>SUM(S75:Y75)</f>
        <v>20</v>
      </c>
      <c r="T76" s="387"/>
      <c r="U76" s="387"/>
      <c r="V76" s="387"/>
      <c r="W76" s="387"/>
      <c r="X76" s="387"/>
      <c r="Y76" s="402"/>
      <c r="Z76" s="392"/>
      <c r="AA76" s="392"/>
    </row>
    <row r="77" spans="3:34" ht="24.95" hidden="1" customHeight="1" thickTop="1" x14ac:dyDescent="0.3">
      <c r="D77" s="394"/>
      <c r="E77" s="278" t="s">
        <v>80</v>
      </c>
      <c r="F77" s="318">
        <f>IFERROR(HLOOKUP(F74,$F$6:$AC$7,2,),"")</f>
        <v>24</v>
      </c>
      <c r="G77" s="319" t="str">
        <f t="shared" ref="G77:M77" si="9">IFERROR(HLOOKUP(G74,$F$6:$AC$7,2,),"")</f>
        <v/>
      </c>
      <c r="H77" s="319" t="str">
        <f t="shared" si="9"/>
        <v/>
      </c>
      <c r="I77" s="319">
        <f t="shared" si="9"/>
        <v>24</v>
      </c>
      <c r="J77" s="319">
        <f t="shared" si="9"/>
        <v>24</v>
      </c>
      <c r="K77" s="319">
        <f t="shared" si="9"/>
        <v>24</v>
      </c>
      <c r="L77" s="320">
        <f t="shared" si="9"/>
        <v>24</v>
      </c>
      <c r="M77" s="279">
        <f t="shared" si="9"/>
        <v>52</v>
      </c>
      <c r="N77" s="278">
        <f>AD7</f>
        <v>25</v>
      </c>
      <c r="O77" s="280" t="str">
        <f t="shared" ref="O77" si="10">IFERROR(HLOOKUP(O74,$E$6:$AB$7,2,),"")</f>
        <v/>
      </c>
      <c r="P77" s="365"/>
      <c r="Q77" s="394"/>
      <c r="R77" s="280" t="s">
        <v>80</v>
      </c>
      <c r="S77" s="282">
        <f>IFERROR(HLOOKUP(S74,$F$38:$AC$39,2,),"")</f>
        <v>24</v>
      </c>
      <c r="T77" s="283" t="str">
        <f t="shared" ref="T77:Y77" si="11">IFERROR(HLOOKUP(T74,$F$38:$AC$39,2,),"")</f>
        <v/>
      </c>
      <c r="U77" s="283" t="str">
        <f t="shared" si="11"/>
        <v/>
      </c>
      <c r="V77" s="283">
        <f t="shared" si="11"/>
        <v>24</v>
      </c>
      <c r="W77" s="283">
        <f t="shared" si="11"/>
        <v>24</v>
      </c>
      <c r="X77" s="283">
        <f t="shared" si="11"/>
        <v>24</v>
      </c>
      <c r="Y77" s="284">
        <f t="shared" si="11"/>
        <v>24</v>
      </c>
      <c r="Z77" s="282">
        <f>IFERROR(HLOOKUP(Z74,$F$38:$AC$39,2,),"")</f>
        <v>52</v>
      </c>
      <c r="AA77" s="285">
        <f>AD39</f>
        <v>25</v>
      </c>
    </row>
    <row r="78" spans="3:34" ht="24.95" hidden="1" customHeight="1" x14ac:dyDescent="0.3">
      <c r="D78" s="394"/>
      <c r="E78" s="286" t="s">
        <v>79</v>
      </c>
      <c r="F78" s="324">
        <f>IFERROR(HLOOKUP(F74,$F$9:$AC$10,2,),"")</f>
        <v>24</v>
      </c>
      <c r="G78" s="288" t="str">
        <f t="shared" ref="G78:M78" si="12">IFERROR(HLOOKUP(G74,$F$9:$AC$10,2,),"")</f>
        <v/>
      </c>
      <c r="H78" s="288" t="str">
        <f t="shared" si="12"/>
        <v/>
      </c>
      <c r="I78" s="288">
        <f t="shared" si="12"/>
        <v>24</v>
      </c>
      <c r="J78" s="288">
        <f t="shared" si="12"/>
        <v>24</v>
      </c>
      <c r="K78" s="325">
        <f t="shared" si="12"/>
        <v>24</v>
      </c>
      <c r="L78" s="289">
        <f t="shared" si="12"/>
        <v>24</v>
      </c>
      <c r="M78" s="287">
        <f t="shared" si="12"/>
        <v>52</v>
      </c>
      <c r="N78" s="290">
        <f>AD10</f>
        <v>25</v>
      </c>
      <c r="O78" s="290" t="str">
        <f t="shared" ref="O78" si="13">IFERROR(HLOOKUP(O74,$E$9:$AB$10,2,),"")</f>
        <v/>
      </c>
      <c r="P78" s="365"/>
      <c r="Q78" s="394"/>
      <c r="R78" s="286" t="s">
        <v>79</v>
      </c>
      <c r="S78" s="329">
        <f>IFERROR(HLOOKUP(S74,$F$41:$AC$42,2,),"")</f>
        <v>24</v>
      </c>
      <c r="T78" s="292" t="str">
        <f t="shared" ref="T78:Z78" si="14">IFERROR(HLOOKUP(T74,$F$41:$AC$42,2,),"")</f>
        <v/>
      </c>
      <c r="U78" s="292" t="str">
        <f t="shared" si="14"/>
        <v/>
      </c>
      <c r="V78" s="292">
        <f t="shared" si="14"/>
        <v>24</v>
      </c>
      <c r="W78" s="292">
        <f t="shared" si="14"/>
        <v>24</v>
      </c>
      <c r="X78" s="330">
        <f t="shared" si="14"/>
        <v>12</v>
      </c>
      <c r="Y78" s="293">
        <f t="shared" si="14"/>
        <v>36</v>
      </c>
      <c r="Z78" s="291">
        <f t="shared" si="14"/>
        <v>52</v>
      </c>
      <c r="AA78" s="294">
        <f>AD42</f>
        <v>0</v>
      </c>
    </row>
    <row r="79" spans="3:34" ht="24.95" hidden="1" customHeight="1" x14ac:dyDescent="0.3">
      <c r="D79" s="394"/>
      <c r="E79" s="295" t="s">
        <v>130</v>
      </c>
      <c r="F79" s="324">
        <f>IFERROR(HLOOKUP(F74,$F$12:$AC$13,2,),"")</f>
        <v>24</v>
      </c>
      <c r="G79" s="288" t="str">
        <f t="shared" ref="G79:M79" si="15">IFERROR(HLOOKUP(G74,$F$12:$AC$13,2,),"")</f>
        <v/>
      </c>
      <c r="H79" s="288" t="str">
        <f t="shared" si="15"/>
        <v/>
      </c>
      <c r="I79" s="288">
        <f t="shared" si="15"/>
        <v>24</v>
      </c>
      <c r="J79" s="288">
        <f t="shared" si="15"/>
        <v>24</v>
      </c>
      <c r="K79" s="325">
        <f t="shared" si="15"/>
        <v>24</v>
      </c>
      <c r="L79" s="289">
        <f t="shared" si="15"/>
        <v>24</v>
      </c>
      <c r="M79" s="287">
        <f t="shared" si="15"/>
        <v>52</v>
      </c>
      <c r="N79" s="290">
        <f>AD13</f>
        <v>25</v>
      </c>
      <c r="O79" s="290" t="str">
        <f t="shared" ref="O79" si="16">IFERROR(HLOOKUP(O74,$E$12:$AB$13,2,),"")</f>
        <v/>
      </c>
      <c r="P79" s="365"/>
      <c r="Q79" s="394"/>
      <c r="R79" s="295" t="s">
        <v>130</v>
      </c>
      <c r="S79" s="329">
        <f>IFERROR(HLOOKUP(S74,$F$44:$AC$45,2,),"")</f>
        <v>12</v>
      </c>
      <c r="T79" s="292" t="str">
        <f t="shared" ref="T79:Z79" si="17">IFERROR(HLOOKUP(T74,$F$44:$AC$45,2,),"")</f>
        <v/>
      </c>
      <c r="U79" s="292" t="str">
        <f t="shared" si="17"/>
        <v/>
      </c>
      <c r="V79" s="292">
        <f t="shared" si="17"/>
        <v>24</v>
      </c>
      <c r="W79" s="292">
        <f t="shared" si="17"/>
        <v>36</v>
      </c>
      <c r="X79" s="330">
        <f t="shared" si="17"/>
        <v>12</v>
      </c>
      <c r="Y79" s="293">
        <f t="shared" si="17"/>
        <v>36</v>
      </c>
      <c r="Z79" s="291">
        <f t="shared" si="17"/>
        <v>52</v>
      </c>
      <c r="AA79" s="294" t="str">
        <f t="shared" ref="AA79" si="18">IFERROR(HLOOKUP(AA74,$E$44:$AA$45,2,),"")</f>
        <v/>
      </c>
    </row>
    <row r="80" spans="3:34" ht="24.95" hidden="1" customHeight="1" thickBot="1" x14ac:dyDescent="0.35">
      <c r="D80" s="394"/>
      <c r="E80" s="286" t="s">
        <v>131</v>
      </c>
      <c r="F80" s="324">
        <f>IFERROR(HLOOKUP(F74,$F$15:$AC$16,2,),"")</f>
        <v>24</v>
      </c>
      <c r="G80" s="288" t="str">
        <f t="shared" ref="G80:M80" si="19">IFERROR(HLOOKUP(G74,$F$15:$AC$16,2,),"")</f>
        <v/>
      </c>
      <c r="H80" s="288" t="str">
        <f t="shared" si="19"/>
        <v/>
      </c>
      <c r="I80" s="288">
        <f t="shared" si="19"/>
        <v>24</v>
      </c>
      <c r="J80" s="288">
        <f t="shared" si="19"/>
        <v>24</v>
      </c>
      <c r="K80" s="325">
        <f t="shared" si="19"/>
        <v>24</v>
      </c>
      <c r="L80" s="289">
        <f t="shared" si="19"/>
        <v>24</v>
      </c>
      <c r="M80" s="287">
        <f t="shared" si="19"/>
        <v>31</v>
      </c>
      <c r="N80" s="290" t="str">
        <f t="shared" ref="N80" si="20">IFERROR(HLOOKUP(N74,$E$15:$AB$16,2,),"")</f>
        <v/>
      </c>
      <c r="O80" s="290">
        <f>AD16</f>
        <v>25</v>
      </c>
      <c r="P80" s="365"/>
      <c r="Q80" s="342">
        <f>SUM(S81:Y81)</f>
        <v>480</v>
      </c>
      <c r="R80" s="296" t="s">
        <v>131</v>
      </c>
      <c r="S80" s="326">
        <f>IFERROR(HLOOKUP(S74,$F$47:$AC$48,2,),"")</f>
        <v>24</v>
      </c>
      <c r="T80" s="327" t="str">
        <f t="shared" ref="T80:Z80" si="21">IFERROR(HLOOKUP(T74,$F$47:$AC$48,2,),"")</f>
        <v/>
      </c>
      <c r="U80" s="327" t="str">
        <f t="shared" si="21"/>
        <v/>
      </c>
      <c r="V80" s="327">
        <f t="shared" si="21"/>
        <v>12</v>
      </c>
      <c r="W80" s="327">
        <f t="shared" si="21"/>
        <v>36</v>
      </c>
      <c r="X80" s="327">
        <f t="shared" si="21"/>
        <v>24</v>
      </c>
      <c r="Y80" s="328">
        <f t="shared" si="21"/>
        <v>24</v>
      </c>
      <c r="Z80" s="297">
        <f t="shared" si="21"/>
        <v>31</v>
      </c>
      <c r="AA80" s="298" t="str">
        <f t="shared" ref="AA80" si="22">IFERROR(HLOOKUP(AA74,$E$47:$AA$48,2,),"")</f>
        <v/>
      </c>
    </row>
    <row r="81" spans="4:28" ht="24.95" hidden="1" customHeight="1" thickTop="1" x14ac:dyDescent="0.3">
      <c r="D81" s="394"/>
      <c r="E81" s="295" t="s">
        <v>132</v>
      </c>
      <c r="F81" s="324">
        <f>IFERROR(HLOOKUP(F74,$F$18:$AC$19,2,),"")</f>
        <v>24</v>
      </c>
      <c r="G81" s="288" t="str">
        <f t="shared" ref="G81:M81" si="23">IFERROR(HLOOKUP(G74,$F$18:$AC$19,2,),"")</f>
        <v/>
      </c>
      <c r="H81" s="288" t="str">
        <f t="shared" si="23"/>
        <v/>
      </c>
      <c r="I81" s="288">
        <f t="shared" si="23"/>
        <v>24</v>
      </c>
      <c r="J81" s="288">
        <f t="shared" si="23"/>
        <v>36</v>
      </c>
      <c r="K81" s="325" t="str">
        <f t="shared" si="23"/>
        <v/>
      </c>
      <c r="L81" s="289">
        <f t="shared" si="23"/>
        <v>36</v>
      </c>
      <c r="M81" s="287">
        <f t="shared" si="23"/>
        <v>52</v>
      </c>
      <c r="N81" s="290">
        <f>AD19</f>
        <v>25</v>
      </c>
      <c r="O81" s="290" t="str">
        <f t="shared" ref="O81" si="24">IFERROR(HLOOKUP(O74,$E$18:$AB$19,2,),"")</f>
        <v/>
      </c>
      <c r="P81" s="365"/>
      <c r="Q81" s="341">
        <f>SUM(Q80,Z81:AA81)</f>
        <v>692</v>
      </c>
      <c r="R81" s="299" t="s">
        <v>119</v>
      </c>
      <c r="S81" s="300">
        <f>SUM(S77:S80)</f>
        <v>84</v>
      </c>
      <c r="T81" s="301">
        <f t="shared" ref="T81:AA81" si="25">SUM(T77:T80)</f>
        <v>0</v>
      </c>
      <c r="U81" s="301">
        <f t="shared" si="25"/>
        <v>0</v>
      </c>
      <c r="V81" s="301">
        <f t="shared" si="25"/>
        <v>84</v>
      </c>
      <c r="W81" s="301">
        <f t="shared" si="25"/>
        <v>120</v>
      </c>
      <c r="X81" s="301">
        <f t="shared" si="25"/>
        <v>72</v>
      </c>
      <c r="Y81" s="302">
        <f t="shared" si="25"/>
        <v>120</v>
      </c>
      <c r="Z81" s="299">
        <f t="shared" si="25"/>
        <v>187</v>
      </c>
      <c r="AA81" s="299">
        <f t="shared" si="25"/>
        <v>25</v>
      </c>
    </row>
    <row r="82" spans="4:28" ht="24.95" hidden="1" customHeight="1" x14ac:dyDescent="0.3">
      <c r="D82" s="394"/>
      <c r="E82" s="286" t="s">
        <v>134</v>
      </c>
      <c r="F82" s="324">
        <f>IFERROR(HLOOKUP(F74,$F$21:$AC$22,2,),"")</f>
        <v>24</v>
      </c>
      <c r="G82" s="288" t="str">
        <f t="shared" ref="G82:M82" si="26">IFERROR(HLOOKUP(G74,$F$21:$AC$22,2,),"")</f>
        <v/>
      </c>
      <c r="H82" s="288" t="str">
        <f t="shared" si="26"/>
        <v/>
      </c>
      <c r="I82" s="288">
        <f t="shared" si="26"/>
        <v>24</v>
      </c>
      <c r="J82" s="288">
        <f t="shared" si="26"/>
        <v>12</v>
      </c>
      <c r="K82" s="325">
        <f t="shared" si="26"/>
        <v>24</v>
      </c>
      <c r="L82" s="289">
        <f t="shared" si="26"/>
        <v>36</v>
      </c>
      <c r="M82" s="287">
        <f t="shared" si="26"/>
        <v>52</v>
      </c>
      <c r="N82" s="290" t="str">
        <f t="shared" ref="N82:O82" si="27">IFERROR(HLOOKUP(N74,$E$21:$AB$22,2,),"")</f>
        <v/>
      </c>
      <c r="O82" s="290" t="str">
        <f t="shared" si="27"/>
        <v/>
      </c>
      <c r="P82" s="365"/>
      <c r="Q82" s="393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28" ht="24.95" hidden="1" customHeight="1" x14ac:dyDescent="0.3">
      <c r="D83" s="395"/>
      <c r="E83" s="286" t="s">
        <v>86</v>
      </c>
      <c r="F83" s="324">
        <f>IFERROR(HLOOKUP(F74,$F$28:$AC$29,2,),"")</f>
        <v>24</v>
      </c>
      <c r="G83" s="288" t="str">
        <f t="shared" ref="G83:M83" si="28">IFERROR(HLOOKUP(G74,$F$28:$AC$29,2,),"")</f>
        <v/>
      </c>
      <c r="H83" s="288" t="str">
        <f t="shared" si="28"/>
        <v/>
      </c>
      <c r="I83" s="288" t="str">
        <f t="shared" si="28"/>
        <v/>
      </c>
      <c r="J83" s="288">
        <f t="shared" si="28"/>
        <v>36</v>
      </c>
      <c r="K83" s="325">
        <f t="shared" si="28"/>
        <v>24</v>
      </c>
      <c r="L83" s="289">
        <f t="shared" si="28"/>
        <v>36</v>
      </c>
      <c r="M83" s="287">
        <f t="shared" si="28"/>
        <v>52</v>
      </c>
      <c r="N83" s="290">
        <f>AD29</f>
        <v>25</v>
      </c>
      <c r="O83" s="290" t="str">
        <f t="shared" ref="O83" si="29">IFERROR(HLOOKUP(O74,$E$28:$AB$29,2,),"")</f>
        <v/>
      </c>
      <c r="P83" s="365"/>
      <c r="Q83" s="394"/>
      <c r="R83" s="397">
        <f>SUM(S84,Z83,AB83)</f>
        <v>18</v>
      </c>
      <c r="S83" s="332">
        <f>COUNTIF($F$54:$AC$69,S82)</f>
        <v>2</v>
      </c>
      <c r="T83" s="276">
        <f t="shared" ref="T83:Y83" si="30">COUNTIF($F$54:$AC$69,T82)</f>
        <v>0</v>
      </c>
      <c r="U83" s="276">
        <f t="shared" si="30"/>
        <v>0</v>
      </c>
      <c r="V83" s="276">
        <f t="shared" si="30"/>
        <v>2</v>
      </c>
      <c r="W83" s="276">
        <f t="shared" si="30"/>
        <v>2</v>
      </c>
      <c r="X83" s="276">
        <f t="shared" si="30"/>
        <v>1</v>
      </c>
      <c r="Y83" s="317">
        <f t="shared" si="30"/>
        <v>2</v>
      </c>
      <c r="Z83" s="399">
        <f>COUNTIF($F$54:$AC$69,Z82)</f>
        <v>4</v>
      </c>
      <c r="AA83" s="337">
        <v>2</v>
      </c>
      <c r="AB83" s="385">
        <f>SUM(AA83:AA84)</f>
        <v>5</v>
      </c>
    </row>
    <row r="84" spans="4:28" ht="24.95" hidden="1" customHeight="1" thickBot="1" x14ac:dyDescent="0.35">
      <c r="D84" s="340">
        <f>SUM(F85:L85)</f>
        <v>960</v>
      </c>
      <c r="E84" s="296" t="s">
        <v>87</v>
      </c>
      <c r="F84" s="321">
        <f>IFERROR(HLOOKUP(F74,$F$31:$AC$32,2,),"")</f>
        <v>24</v>
      </c>
      <c r="G84" s="322" t="str">
        <f t="shared" ref="G84:M84" si="31">IFERROR(HLOOKUP(G74,$F$31:$AC$32,2,),"")</f>
        <v/>
      </c>
      <c r="H84" s="322" t="str">
        <f t="shared" si="31"/>
        <v/>
      </c>
      <c r="I84" s="322">
        <f t="shared" si="31"/>
        <v>24</v>
      </c>
      <c r="J84" s="322">
        <f t="shared" si="31"/>
        <v>24</v>
      </c>
      <c r="K84" s="322">
        <f t="shared" si="31"/>
        <v>24</v>
      </c>
      <c r="L84" s="323">
        <f t="shared" si="31"/>
        <v>24</v>
      </c>
      <c r="M84" s="303">
        <f t="shared" si="31"/>
        <v>52</v>
      </c>
      <c r="N84" s="305">
        <f>AD32</f>
        <v>25</v>
      </c>
      <c r="O84" s="304" t="str">
        <f t="shared" ref="O84" si="32">IFERROR(HLOOKUP(O74,$E$31:$AB$32,2,),"")</f>
        <v/>
      </c>
      <c r="P84" s="365"/>
      <c r="Q84" s="394"/>
      <c r="R84" s="398"/>
      <c r="S84" s="386">
        <f>SUM(S83:Y83)</f>
        <v>9</v>
      </c>
      <c r="T84" s="387"/>
      <c r="U84" s="387"/>
      <c r="V84" s="387"/>
      <c r="W84" s="387"/>
      <c r="X84" s="387"/>
      <c r="Y84" s="388"/>
      <c r="Z84" s="400"/>
      <c r="AA84" s="338">
        <v>3</v>
      </c>
      <c r="AB84" s="385"/>
    </row>
    <row r="85" spans="4:28" ht="24.95" hidden="1" customHeight="1" thickTop="1" x14ac:dyDescent="0.3">
      <c r="D85" s="341">
        <f>SUM(D84,M85:O85)</f>
        <v>1530</v>
      </c>
      <c r="E85" s="306" t="s">
        <v>119</v>
      </c>
      <c r="F85" s="300">
        <f>SUM(F77:F84)</f>
        <v>192</v>
      </c>
      <c r="G85" s="301">
        <f t="shared" ref="G85:O85" si="33">SUM(G77:G84)</f>
        <v>0</v>
      </c>
      <c r="H85" s="301">
        <f t="shared" si="33"/>
        <v>0</v>
      </c>
      <c r="I85" s="301">
        <f t="shared" si="33"/>
        <v>168</v>
      </c>
      <c r="J85" s="301">
        <f t="shared" si="33"/>
        <v>204</v>
      </c>
      <c r="K85" s="301">
        <f t="shared" si="33"/>
        <v>168</v>
      </c>
      <c r="L85" s="302">
        <f t="shared" si="33"/>
        <v>228</v>
      </c>
      <c r="M85" s="307">
        <f t="shared" si="33"/>
        <v>395</v>
      </c>
      <c r="N85" s="299">
        <f t="shared" si="33"/>
        <v>150</v>
      </c>
      <c r="O85" s="308">
        <f t="shared" si="33"/>
        <v>25</v>
      </c>
      <c r="P85" s="309"/>
      <c r="Q85" s="394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25</v>
      </c>
    </row>
    <row r="86" spans="4:28" ht="24.95" hidden="1" customHeight="1" x14ac:dyDescent="0.3">
      <c r="Q86" s="394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25</v>
      </c>
    </row>
    <row r="87" spans="4:28" ht="24.95" hidden="1" customHeight="1" x14ac:dyDescent="0.3">
      <c r="E87" s="345">
        <f>SUM(F87:O87)</f>
        <v>2931</v>
      </c>
      <c r="F87" s="344">
        <f>SUM(D84,Q80,Q90)</f>
        <v>1680</v>
      </c>
      <c r="M87" s="344">
        <f>SUM(M85,Z81,Z91)</f>
        <v>926</v>
      </c>
      <c r="N87" s="344">
        <f>SUM(N85,AA81,AA91)</f>
        <v>300</v>
      </c>
      <c r="O87" s="344">
        <f>SUM(O85)</f>
        <v>25</v>
      </c>
      <c r="Q87" s="394"/>
      <c r="R87" s="295" t="s">
        <v>132</v>
      </c>
      <c r="S87" s="291" t="str">
        <f>IFERROR(HLOOKUP(S82,$F$55:$AC$56,2,),"")</f>
        <v/>
      </c>
      <c r="T87" s="292" t="str">
        <f t="shared" ref="T87:Z87" si="34">IFERROR(HLOOKUP(T82,$F$55:$AC$56,2,),"")</f>
        <v/>
      </c>
      <c r="U87" s="292" t="str">
        <f t="shared" si="34"/>
        <v/>
      </c>
      <c r="V87" s="292" t="str">
        <f t="shared" si="34"/>
        <v/>
      </c>
      <c r="W87" s="292" t="str">
        <f t="shared" si="34"/>
        <v/>
      </c>
      <c r="X87" s="292" t="str">
        <f t="shared" si="34"/>
        <v/>
      </c>
      <c r="Y87" s="293" t="str">
        <f t="shared" si="34"/>
        <v/>
      </c>
      <c r="Z87" s="291">
        <f t="shared" si="34"/>
        <v>120</v>
      </c>
      <c r="AA87" s="294">
        <f>AD56</f>
        <v>25</v>
      </c>
    </row>
    <row r="88" spans="4:28" ht="24.95" hidden="1" customHeight="1" x14ac:dyDescent="0.3">
      <c r="Q88" s="394"/>
      <c r="R88" s="286" t="s">
        <v>134</v>
      </c>
      <c r="S88" s="329" t="str">
        <f>IFERROR(HLOOKUP(S82,$F$58:$AC$59,2,),"")</f>
        <v/>
      </c>
      <c r="T88" s="292" t="str">
        <f t="shared" ref="T88:Z88" si="35">IFERROR(HLOOKUP(T82,$F$58:$AC$59,2,),"")</f>
        <v/>
      </c>
      <c r="U88" s="292" t="str">
        <f t="shared" si="35"/>
        <v/>
      </c>
      <c r="V88" s="292" t="str">
        <f t="shared" si="35"/>
        <v/>
      </c>
      <c r="W88" s="292" t="str">
        <f t="shared" si="35"/>
        <v/>
      </c>
      <c r="X88" s="330" t="str">
        <f t="shared" si="35"/>
        <v/>
      </c>
      <c r="Y88" s="293" t="str">
        <f t="shared" si="35"/>
        <v/>
      </c>
      <c r="Z88" s="291">
        <f t="shared" si="35"/>
        <v>120</v>
      </c>
      <c r="AA88" s="294" t="str">
        <f>IFERROR(HLOOKUP(AA82,$E$55:$Z$56,2,),"")</f>
        <v/>
      </c>
    </row>
    <row r="89" spans="4:28" ht="24.95" hidden="1" customHeight="1" x14ac:dyDescent="0.3">
      <c r="Q89" s="394"/>
      <c r="R89" s="286" t="s">
        <v>86</v>
      </c>
      <c r="S89" s="329">
        <f>IFERROR(HLOOKUP(S74,$F$65:$AC$66,2,),"")</f>
        <v>36</v>
      </c>
      <c r="T89" s="292" t="str">
        <f t="shared" ref="T89:Z89" si="36">IFERROR(HLOOKUP(T74,$F$65:$AC$66,2,),"")</f>
        <v/>
      </c>
      <c r="U89" s="292" t="str">
        <f t="shared" si="36"/>
        <v/>
      </c>
      <c r="V89" s="292">
        <f t="shared" si="36"/>
        <v>24</v>
      </c>
      <c r="W89" s="292">
        <f t="shared" si="36"/>
        <v>24</v>
      </c>
      <c r="X89" s="330" t="str">
        <f t="shared" si="36"/>
        <v/>
      </c>
      <c r="Y89" s="293">
        <f t="shared" si="36"/>
        <v>36</v>
      </c>
      <c r="Z89" s="291">
        <f t="shared" si="36"/>
        <v>52</v>
      </c>
      <c r="AA89" s="294">
        <f>AD66</f>
        <v>25</v>
      </c>
    </row>
    <row r="90" spans="4:28" ht="24.95" hidden="1" customHeight="1" thickBot="1" x14ac:dyDescent="0.35">
      <c r="Q90" s="342">
        <f>SUM(S91:Y91)</f>
        <v>240</v>
      </c>
      <c r="R90" s="296" t="s">
        <v>87</v>
      </c>
      <c r="S90" s="321">
        <f>IFERROR(HLOOKUP(S74,$F$68:$AC$69,2,),"")</f>
        <v>36</v>
      </c>
      <c r="T90" s="322" t="str">
        <f t="shared" ref="T90:Z90" si="37">IFERROR(HLOOKUP(T74,$F$68:$AC$69,2,),"")</f>
        <v/>
      </c>
      <c r="U90" s="322" t="str">
        <f t="shared" si="37"/>
        <v/>
      </c>
      <c r="V90" s="322">
        <f t="shared" si="37"/>
        <v>36</v>
      </c>
      <c r="W90" s="322">
        <f t="shared" si="37"/>
        <v>12</v>
      </c>
      <c r="X90" s="322">
        <f t="shared" si="37"/>
        <v>12</v>
      </c>
      <c r="Y90" s="323">
        <f t="shared" si="37"/>
        <v>24</v>
      </c>
      <c r="Z90" s="303">
        <f t="shared" si="37"/>
        <v>52</v>
      </c>
      <c r="AA90" s="305">
        <f>AD69</f>
        <v>25</v>
      </c>
    </row>
    <row r="91" spans="4:28" ht="24.95" hidden="1" customHeight="1" thickTop="1" x14ac:dyDescent="0.3">
      <c r="Q91" s="341">
        <f>SUM(Q90,Z91,AA91)</f>
        <v>709</v>
      </c>
      <c r="R91" s="299" t="s">
        <v>119</v>
      </c>
      <c r="S91" s="300">
        <f>SUM(S85:S90)</f>
        <v>72</v>
      </c>
      <c r="T91" s="301">
        <f t="shared" ref="T91:Z91" si="38">SUM(T85:T90)</f>
        <v>0</v>
      </c>
      <c r="U91" s="301">
        <f t="shared" si="38"/>
        <v>0</v>
      </c>
      <c r="V91" s="301">
        <f t="shared" si="38"/>
        <v>60</v>
      </c>
      <c r="W91" s="301">
        <f t="shared" si="38"/>
        <v>36</v>
      </c>
      <c r="X91" s="301">
        <f t="shared" si="38"/>
        <v>12</v>
      </c>
      <c r="Y91" s="302">
        <f t="shared" si="38"/>
        <v>60</v>
      </c>
      <c r="Z91" s="300">
        <f t="shared" si="38"/>
        <v>344</v>
      </c>
      <c r="AA91" s="299">
        <f>SUM(AA85:AA90)</f>
        <v>125</v>
      </c>
    </row>
    <row r="92" spans="4:28" hidden="1" x14ac:dyDescent="0.3">
      <c r="R92" s="4"/>
      <c r="S92" s="6"/>
      <c r="T92" s="6"/>
    </row>
    <row r="93" spans="4:28" hidden="1" x14ac:dyDescent="0.3"/>
  </sheetData>
  <mergeCells count="52">
    <mergeCell ref="L37:L42"/>
    <mergeCell ref="AA64:AA69"/>
    <mergeCell ref="C8:C10"/>
    <mergeCell ref="C1:AE1"/>
    <mergeCell ref="C3:D4"/>
    <mergeCell ref="E3:E4"/>
    <mergeCell ref="F3:AE3"/>
    <mergeCell ref="C5:C7"/>
    <mergeCell ref="L5:L10"/>
    <mergeCell ref="F35:AE35"/>
    <mergeCell ref="C11:C13"/>
    <mergeCell ref="C14:C16"/>
    <mergeCell ref="C17:C19"/>
    <mergeCell ref="C20:C22"/>
    <mergeCell ref="C23:C26"/>
    <mergeCell ref="C27:C29"/>
    <mergeCell ref="C30:C32"/>
    <mergeCell ref="C33:D33"/>
    <mergeCell ref="C34:D34"/>
    <mergeCell ref="C35:D36"/>
    <mergeCell ref="E35:E36"/>
    <mergeCell ref="AA27:AA32"/>
    <mergeCell ref="C67:C69"/>
    <mergeCell ref="C37:C39"/>
    <mergeCell ref="C40:C42"/>
    <mergeCell ref="C43:C45"/>
    <mergeCell ref="C46:C48"/>
    <mergeCell ref="C49:C51"/>
    <mergeCell ref="C53:D53"/>
    <mergeCell ref="F53:AE53"/>
    <mergeCell ref="C54:C56"/>
    <mergeCell ref="C57:C59"/>
    <mergeCell ref="C60:C63"/>
    <mergeCell ref="C64:C66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</mergeCells>
  <phoneticPr fontId="1" type="noConversion"/>
  <conditionalFormatting sqref="AE54:AE70 AC67:AC69 AD54:AD69 F52:AE52 AE37:AE48 AC5:AC30 F49:AA51 AC49:AE51 G34:AE34 F5:F48 G33:AC33 AD5:AE33 R42:R48 S36:AD48 R36:R37 R39:R40 G36:P37 Q36:Q43 Q45:Q46 Q48 F54:O69 P60:Q69 AA57:AC64 P54:Q56 G5:AB5 R54:Z69 G11:AB27 G6:K10 M6:AB10 G28:Z32 AB28:AB32 G43:P48 G38:K42 M38:P42 AB65:AB69">
    <cfRule type="cellIs" dxfId="5" priority="5" operator="equal">
      <formula>"안전"</formula>
    </cfRule>
    <cfRule type="cellIs" dxfId="4" priority="6" operator="equal">
      <formula>"발열"</formula>
    </cfRule>
  </conditionalFormatting>
  <conditionalFormatting sqref="AC67:AC70 AD54:AE70 G52:AE52 AF2 AF34 B1:C48 AC4:AC30 B49:AA51 AC49:AE51 B52:F70 D3:F48 G33:AC34 AD4:AE34 R42:R48 S36:AE48 R36:R37 R39:R40 G36:P37 Q36:Q43 Q45:Q46 Q48 G54:O70 P60:Q70 AA57:AC64 P54:Q56 G4:AB5 R54:Z70 G11:AB27 G6:K10 M6:AB10 G28:Z32 AB28:AB32 G43:P48 G38:K42 M38:P42 AA70:AB70 AB65:AB69">
    <cfRule type="cellIs" dxfId="3" priority="4" operator="equal">
      <formula>"1.2M"</formula>
    </cfRule>
  </conditionalFormatting>
  <dataValidations count="1">
    <dataValidation type="list" allowBlank="1" showInputMessage="1" showErrorMessage="1" sqref="M9:AC9 F58:O58 R58:AC58 F47:P47 M38:Q38 F12:AC12 F15:AC15 AB31:AC31 AC55 F18:AC18 F21:AC21 F55:Z55 R47:AC47 F50:AC50 S38:AC38 R44:AC44 M6:AC6 M41:Q41 S41:AC41 AB65:AC65 F44:P44 AB28:AC28 F38:K38 F41:K41 F9:K9 F6:K6 F31:Z31 F28:Z28 F65:Z65 F68:Z68 AB68:AC68">
      <formula1>$AI$6:$AI$14</formula1>
    </dataValidation>
  </dataValidations>
  <pageMargins left="0.19685039370078741" right="0.19685039370078741" top="0.59055118110236227" bottom="0.39370078740157483" header="0.11811023622047245" footer="0.11811023622047245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94"/>
  <sheetViews>
    <sheetView view="pageBreakPreview" zoomScale="50" zoomScaleNormal="95" zoomScaleSheetLayoutView="50" workbookViewId="0">
      <pane xSplit="2" ySplit="4" topLeftCell="C14" activePane="bottomRight" state="frozen"/>
      <selection pane="topRight" activeCell="E1" sqref="E1"/>
      <selection pane="bottomLeft" activeCell="A4" sqref="A4"/>
      <selection pane="bottomRight" activeCell="X28" sqref="X28"/>
    </sheetView>
  </sheetViews>
  <sheetFormatPr defaultRowHeight="16.5" x14ac:dyDescent="0.3"/>
  <cols>
    <col min="1" max="1" width="8.75" customWidth="1"/>
    <col min="2" max="2" width="1.25" style="2" customWidth="1"/>
    <col min="3" max="3" width="9.625" style="2" customWidth="1"/>
    <col min="4" max="4" width="10.625" style="3" customWidth="1"/>
    <col min="5" max="5" width="18.625" style="21" customWidth="1"/>
    <col min="6" max="19" width="9.875" style="3" customWidth="1"/>
    <col min="20" max="20" width="9.875" style="4" customWidth="1"/>
    <col min="21" max="30" width="9.875" style="6" customWidth="1"/>
    <col min="31" max="31" width="9" style="6" customWidth="1"/>
    <col min="32" max="32" width="1" style="16" customWidth="1"/>
    <col min="35" max="35" width="17.75" customWidth="1"/>
  </cols>
  <sheetData>
    <row r="1" spans="2:42" ht="80.099999999999994" customHeight="1" thickBot="1" x14ac:dyDescent="0.35">
      <c r="C1" s="407" t="s">
        <v>201</v>
      </c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9"/>
      <c r="AF1"/>
    </row>
    <row r="2" spans="2:42" ht="9.9499999999999993" customHeight="1" thickBot="1" x14ac:dyDescent="0.35">
      <c r="C2" s="14"/>
      <c r="D2" s="15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"/>
    </row>
    <row r="3" spans="2:42" ht="35.1" customHeight="1" x14ac:dyDescent="0.3">
      <c r="C3" s="430" t="s">
        <v>120</v>
      </c>
      <c r="D3" s="431"/>
      <c r="E3" s="434" t="s">
        <v>121</v>
      </c>
      <c r="F3" s="444" t="s">
        <v>9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8"/>
      <c r="AF3"/>
    </row>
    <row r="4" spans="2:42" ht="39.950000000000003" customHeight="1" thickBot="1" x14ac:dyDescent="0.35">
      <c r="B4" s="5"/>
      <c r="C4" s="432"/>
      <c r="D4" s="433"/>
      <c r="E4" s="442"/>
      <c r="F4" s="24" t="s">
        <v>21</v>
      </c>
      <c r="G4" s="25" t="s">
        <v>22</v>
      </c>
      <c r="H4" s="25" t="s">
        <v>38</v>
      </c>
      <c r="I4" s="25" t="s">
        <v>27</v>
      </c>
      <c r="J4" s="25" t="s">
        <v>170</v>
      </c>
      <c r="K4" s="25" t="s">
        <v>29</v>
      </c>
      <c r="L4" s="25" t="s">
        <v>40</v>
      </c>
      <c r="M4" s="25" t="s">
        <v>30</v>
      </c>
      <c r="N4" s="25" t="s">
        <v>166</v>
      </c>
      <c r="O4" s="25" t="s">
        <v>168</v>
      </c>
      <c r="P4" s="25" t="s">
        <v>31</v>
      </c>
      <c r="Q4" s="25" t="s">
        <v>43</v>
      </c>
      <c r="R4" s="26" t="s">
        <v>32</v>
      </c>
      <c r="S4" s="27" t="s">
        <v>34</v>
      </c>
      <c r="T4" s="28" t="s">
        <v>35</v>
      </c>
      <c r="U4" s="28" t="s">
        <v>36</v>
      </c>
      <c r="V4" s="28" t="s">
        <v>37</v>
      </c>
      <c r="W4" s="28" t="s">
        <v>39</v>
      </c>
      <c r="X4" s="28" t="s">
        <v>26</v>
      </c>
      <c r="Y4" s="28" t="s">
        <v>169</v>
      </c>
      <c r="Z4" s="28" t="s">
        <v>41</v>
      </c>
      <c r="AA4" s="28" t="s">
        <v>42</v>
      </c>
      <c r="AB4" s="28" t="s">
        <v>172</v>
      </c>
      <c r="AC4" s="29" t="s">
        <v>44</v>
      </c>
      <c r="AD4" s="30" t="s">
        <v>5</v>
      </c>
      <c r="AE4" s="31" t="s">
        <v>14</v>
      </c>
      <c r="AF4"/>
    </row>
    <row r="5" spans="2:42" s="1" customFormat="1" ht="24.95" customHeight="1" thickTop="1" x14ac:dyDescent="0.3">
      <c r="B5" s="5"/>
      <c r="C5" s="443" t="s">
        <v>80</v>
      </c>
      <c r="D5" s="255" t="s">
        <v>122</v>
      </c>
      <c r="E5" s="229" t="s">
        <v>96</v>
      </c>
      <c r="F5" s="42" t="s">
        <v>57</v>
      </c>
      <c r="G5" s="43" t="s">
        <v>58</v>
      </c>
      <c r="H5" s="43" t="s">
        <v>59</v>
      </c>
      <c r="I5" s="43"/>
      <c r="J5" s="43" t="s">
        <v>60</v>
      </c>
      <c r="K5" s="43"/>
      <c r="L5" s="43"/>
      <c r="M5" s="43" t="s">
        <v>61</v>
      </c>
      <c r="N5" s="43"/>
      <c r="O5" s="43"/>
      <c r="P5" s="43"/>
      <c r="Q5" s="43"/>
      <c r="R5" s="44"/>
      <c r="S5" s="42"/>
      <c r="T5" s="43"/>
      <c r="U5" s="43"/>
      <c r="V5" s="45"/>
      <c r="W5" s="45"/>
      <c r="X5" s="45"/>
      <c r="Y5" s="45"/>
      <c r="Z5" s="45"/>
      <c r="AA5" s="45"/>
      <c r="AB5" s="45"/>
      <c r="AC5" s="46"/>
      <c r="AD5" s="208">
        <v>0.25694444444444448</v>
      </c>
      <c r="AE5" s="47"/>
    </row>
    <row r="6" spans="2:42" s="1" customFormat="1" ht="48" customHeight="1" x14ac:dyDescent="0.3">
      <c r="B6" s="5"/>
      <c r="C6" s="413"/>
      <c r="D6" s="256" t="s">
        <v>124</v>
      </c>
      <c r="E6" s="350" t="s">
        <v>94</v>
      </c>
      <c r="F6" s="48" t="s">
        <v>2</v>
      </c>
      <c r="G6" s="49" t="s">
        <v>7</v>
      </c>
      <c r="H6" s="49" t="s">
        <v>6</v>
      </c>
      <c r="I6" s="49"/>
      <c r="J6" s="49" t="s">
        <v>8</v>
      </c>
      <c r="K6" s="49"/>
      <c r="L6" s="49"/>
      <c r="M6" s="49" t="s">
        <v>3</v>
      </c>
      <c r="N6" s="49"/>
      <c r="O6" s="49"/>
      <c r="P6" s="49"/>
      <c r="Q6" s="49" t="s">
        <v>195</v>
      </c>
      <c r="R6" s="50"/>
      <c r="S6" s="48"/>
      <c r="T6" s="49"/>
      <c r="U6" s="50"/>
      <c r="V6" s="51"/>
      <c r="W6" s="51"/>
      <c r="X6" s="51"/>
      <c r="Y6" s="51"/>
      <c r="Z6" s="51"/>
      <c r="AA6" s="51"/>
      <c r="AB6" s="51"/>
      <c r="AC6" s="221"/>
      <c r="AD6" s="222" t="s">
        <v>72</v>
      </c>
      <c r="AE6" s="54">
        <f>SUM(F7:AD7)</f>
        <v>186</v>
      </c>
      <c r="AI6" t="s">
        <v>15</v>
      </c>
      <c r="AJ6"/>
    </row>
    <row r="7" spans="2:42" s="1" customFormat="1" ht="30" customHeight="1" thickBot="1" x14ac:dyDescent="0.35">
      <c r="B7" s="5"/>
      <c r="C7" s="414"/>
      <c r="D7" s="36" t="s">
        <v>0</v>
      </c>
      <c r="E7" s="228" t="s">
        <v>95</v>
      </c>
      <c r="F7" s="109">
        <v>24</v>
      </c>
      <c r="G7" s="110">
        <v>24</v>
      </c>
      <c r="H7" s="110">
        <v>24</v>
      </c>
      <c r="I7" s="110"/>
      <c r="J7" s="110">
        <v>24</v>
      </c>
      <c r="K7" s="110"/>
      <c r="L7" s="110"/>
      <c r="M7" s="110">
        <v>22</v>
      </c>
      <c r="N7" s="110"/>
      <c r="O7" s="110"/>
      <c r="P7" s="110"/>
      <c r="Q7" s="110">
        <v>43</v>
      </c>
      <c r="R7" s="111"/>
      <c r="S7" s="112"/>
      <c r="T7" s="113"/>
      <c r="U7" s="114"/>
      <c r="V7" s="113"/>
      <c r="W7" s="113"/>
      <c r="X7" s="113"/>
      <c r="Y7" s="113"/>
      <c r="Z7" s="110"/>
      <c r="AA7" s="110"/>
      <c r="AB7" s="110"/>
      <c r="AC7" s="111"/>
      <c r="AD7" s="115">
        <v>25</v>
      </c>
      <c r="AE7" s="59"/>
      <c r="AI7" t="s">
        <v>7</v>
      </c>
      <c r="AJ7"/>
    </row>
    <row r="8" spans="2:42" s="1" customFormat="1" ht="24.95" customHeight="1" thickTop="1" x14ac:dyDescent="0.3">
      <c r="B8" s="5"/>
      <c r="C8" s="412" t="s">
        <v>79</v>
      </c>
      <c r="D8" s="257" t="s">
        <v>122</v>
      </c>
      <c r="E8" s="230" t="s">
        <v>97</v>
      </c>
      <c r="F8" s="42" t="s">
        <v>59</v>
      </c>
      <c r="G8" s="43" t="s">
        <v>62</v>
      </c>
      <c r="H8" s="43" t="s">
        <v>60</v>
      </c>
      <c r="I8" s="43"/>
      <c r="J8" s="43" t="s">
        <v>57</v>
      </c>
      <c r="K8" s="43"/>
      <c r="L8" s="43"/>
      <c r="M8" s="43" t="s">
        <v>58</v>
      </c>
      <c r="N8" s="43"/>
      <c r="O8" s="43"/>
      <c r="P8" s="43"/>
      <c r="Q8" s="43"/>
      <c r="R8" s="44"/>
      <c r="S8" s="42"/>
      <c r="T8" s="43"/>
      <c r="U8" s="60"/>
      <c r="V8" s="61"/>
      <c r="W8" s="43"/>
      <c r="X8" s="43"/>
      <c r="Y8" s="61"/>
      <c r="Z8" s="62"/>
      <c r="AA8" s="45"/>
      <c r="AB8" s="45"/>
      <c r="AC8" s="46"/>
      <c r="AD8" s="258"/>
      <c r="AE8" s="47"/>
      <c r="AI8" t="s">
        <v>54</v>
      </c>
      <c r="AJ8"/>
    </row>
    <row r="9" spans="2:42" s="1" customFormat="1" ht="48" customHeight="1" x14ac:dyDescent="0.3">
      <c r="B9" s="5"/>
      <c r="C9" s="413"/>
      <c r="D9" s="256" t="s">
        <v>124</v>
      </c>
      <c r="E9" s="350" t="s">
        <v>155</v>
      </c>
      <c r="F9" s="48" t="s">
        <v>6</v>
      </c>
      <c r="G9" s="49" t="s">
        <v>3</v>
      </c>
      <c r="H9" s="49" t="s">
        <v>8</v>
      </c>
      <c r="I9" s="49"/>
      <c r="J9" s="49" t="s">
        <v>2</v>
      </c>
      <c r="K9" s="49"/>
      <c r="L9" s="49"/>
      <c r="M9" s="49" t="s">
        <v>7</v>
      </c>
      <c r="N9" s="49"/>
      <c r="O9" s="49"/>
      <c r="P9" s="49"/>
      <c r="Q9" s="49"/>
      <c r="R9" s="50" t="s">
        <v>1</v>
      </c>
      <c r="S9" s="48"/>
      <c r="T9" s="49"/>
      <c r="U9" s="50"/>
      <c r="V9" s="49"/>
      <c r="W9" s="49"/>
      <c r="X9" s="49"/>
      <c r="Y9" s="49"/>
      <c r="Z9" s="63"/>
      <c r="AA9" s="51"/>
      <c r="AB9" s="51"/>
      <c r="AC9" s="52"/>
      <c r="AD9" s="222" t="s">
        <v>159</v>
      </c>
      <c r="AE9" s="54">
        <f>SUM(F10:AD10)</f>
        <v>153</v>
      </c>
      <c r="AI9" t="s">
        <v>19</v>
      </c>
      <c r="AJ9"/>
    </row>
    <row r="10" spans="2:42" s="1" customFormat="1" ht="30" customHeight="1" thickBot="1" x14ac:dyDescent="0.35">
      <c r="B10" s="5"/>
      <c r="C10" s="414"/>
      <c r="D10" s="38" t="s">
        <v>0</v>
      </c>
      <c r="E10" s="231" t="s">
        <v>98</v>
      </c>
      <c r="F10" s="109">
        <v>24</v>
      </c>
      <c r="G10" s="110">
        <v>24</v>
      </c>
      <c r="H10" s="110">
        <v>21</v>
      </c>
      <c r="I10" s="110"/>
      <c r="J10" s="110">
        <v>19</v>
      </c>
      <c r="K10" s="110"/>
      <c r="L10" s="110"/>
      <c r="M10" s="110">
        <v>19</v>
      </c>
      <c r="N10" s="110"/>
      <c r="O10" s="110"/>
      <c r="P10" s="110"/>
      <c r="Q10" s="110"/>
      <c r="R10" s="111">
        <v>46</v>
      </c>
      <c r="S10" s="116"/>
      <c r="T10" s="117"/>
      <c r="U10" s="118"/>
      <c r="V10" s="117"/>
      <c r="W10" s="117"/>
      <c r="X10" s="117"/>
      <c r="Y10" s="117"/>
      <c r="Z10" s="119"/>
      <c r="AA10" s="120"/>
      <c r="AB10" s="120"/>
      <c r="AC10" s="121"/>
      <c r="AD10" s="122"/>
      <c r="AE10" s="59"/>
      <c r="AI10" t="s">
        <v>52</v>
      </c>
      <c r="AJ10"/>
    </row>
    <row r="11" spans="2:42" s="1" customFormat="1" ht="24.95" customHeight="1" thickTop="1" x14ac:dyDescent="0.3">
      <c r="B11" s="5"/>
      <c r="C11" s="415" t="s">
        <v>81</v>
      </c>
      <c r="D11" s="255" t="s">
        <v>122</v>
      </c>
      <c r="E11" s="229" t="s">
        <v>99</v>
      </c>
      <c r="F11" s="42"/>
      <c r="G11" s="43"/>
      <c r="H11" s="43"/>
      <c r="I11" s="43" t="s">
        <v>60</v>
      </c>
      <c r="J11" s="43"/>
      <c r="K11" s="43" t="s">
        <v>57</v>
      </c>
      <c r="L11" s="43" t="s">
        <v>59</v>
      </c>
      <c r="M11" s="43"/>
      <c r="N11" s="43" t="s">
        <v>58</v>
      </c>
      <c r="O11" s="43" t="s">
        <v>61</v>
      </c>
      <c r="P11" s="43"/>
      <c r="Q11" s="43"/>
      <c r="R11" s="44"/>
      <c r="S11" s="42"/>
      <c r="T11" s="43"/>
      <c r="U11" s="44"/>
      <c r="V11" s="43"/>
      <c r="W11" s="43"/>
      <c r="X11" s="43"/>
      <c r="Y11" s="43"/>
      <c r="Z11" s="62"/>
      <c r="AA11" s="45"/>
      <c r="AB11" s="45"/>
      <c r="AC11" s="46"/>
      <c r="AD11" s="208">
        <v>0.36805555555555558</v>
      </c>
      <c r="AE11" s="47"/>
      <c r="AI11" t="s">
        <v>184</v>
      </c>
      <c r="AJ11"/>
    </row>
    <row r="12" spans="2:42" s="1" customFormat="1" ht="48" customHeight="1" x14ac:dyDescent="0.3">
      <c r="B12" s="5"/>
      <c r="C12" s="416"/>
      <c r="D12" s="256" t="s">
        <v>124</v>
      </c>
      <c r="E12" s="350" t="s">
        <v>100</v>
      </c>
      <c r="F12" s="48"/>
      <c r="G12" s="49"/>
      <c r="H12" s="49"/>
      <c r="I12" s="49" t="s">
        <v>8</v>
      </c>
      <c r="J12" s="49"/>
      <c r="K12" s="49" t="s">
        <v>2</v>
      </c>
      <c r="L12" s="49" t="s">
        <v>6</v>
      </c>
      <c r="M12" s="49"/>
      <c r="N12" s="49" t="s">
        <v>7</v>
      </c>
      <c r="O12" s="49" t="s">
        <v>3</v>
      </c>
      <c r="P12" s="49"/>
      <c r="Q12" s="49" t="s">
        <v>1</v>
      </c>
      <c r="R12" s="50"/>
      <c r="S12" s="48"/>
      <c r="T12" s="49"/>
      <c r="U12" s="50"/>
      <c r="V12" s="49"/>
      <c r="W12" s="49"/>
      <c r="X12" s="49"/>
      <c r="Y12" s="49"/>
      <c r="Z12" s="68"/>
      <c r="AA12" s="51"/>
      <c r="AB12" s="51"/>
      <c r="AC12" s="52"/>
      <c r="AD12" s="222" t="s">
        <v>73</v>
      </c>
      <c r="AE12" s="54">
        <f>SUM(F13:AD13)</f>
        <v>174</v>
      </c>
      <c r="AI12" t="s">
        <v>3</v>
      </c>
      <c r="AJ12"/>
    </row>
    <row r="13" spans="2:42" s="1" customFormat="1" ht="30" customHeight="1" thickBot="1" x14ac:dyDescent="0.35">
      <c r="B13" s="5"/>
      <c r="C13" s="417"/>
      <c r="D13" s="36" t="s">
        <v>0</v>
      </c>
      <c r="E13" s="228" t="s">
        <v>101</v>
      </c>
      <c r="F13" s="109"/>
      <c r="G13" s="110"/>
      <c r="H13" s="110"/>
      <c r="I13" s="110">
        <v>23</v>
      </c>
      <c r="J13" s="110"/>
      <c r="K13" s="110">
        <v>15</v>
      </c>
      <c r="L13" s="110">
        <v>21</v>
      </c>
      <c r="M13" s="110"/>
      <c r="N13" s="110">
        <v>15</v>
      </c>
      <c r="O13" s="110">
        <v>24</v>
      </c>
      <c r="P13" s="110"/>
      <c r="Q13" s="110">
        <v>51</v>
      </c>
      <c r="R13" s="111"/>
      <c r="S13" s="109"/>
      <c r="T13" s="110"/>
      <c r="U13" s="111"/>
      <c r="V13" s="110"/>
      <c r="W13" s="110"/>
      <c r="X13" s="110"/>
      <c r="Y13" s="110"/>
      <c r="Z13" s="123"/>
      <c r="AA13" s="124"/>
      <c r="AB13" s="124"/>
      <c r="AC13" s="125"/>
      <c r="AD13" s="122">
        <v>25</v>
      </c>
      <c r="AE13" s="59"/>
      <c r="AI13" t="s">
        <v>1</v>
      </c>
    </row>
    <row r="14" spans="2:42" s="1" customFormat="1" ht="24.95" customHeight="1" thickTop="1" x14ac:dyDescent="0.3">
      <c r="B14" s="5"/>
      <c r="C14" s="415" t="s">
        <v>82</v>
      </c>
      <c r="D14" s="257" t="s">
        <v>122</v>
      </c>
      <c r="E14" s="230" t="s">
        <v>102</v>
      </c>
      <c r="F14" s="69"/>
      <c r="G14" s="43"/>
      <c r="H14" s="43"/>
      <c r="I14" s="43" t="s">
        <v>58</v>
      </c>
      <c r="J14" s="43"/>
      <c r="K14" s="43" t="s">
        <v>60</v>
      </c>
      <c r="M14" s="43"/>
      <c r="N14" s="43" t="s">
        <v>59</v>
      </c>
      <c r="O14" s="43" t="s">
        <v>61</v>
      </c>
      <c r="P14" s="43" t="s">
        <v>57</v>
      </c>
      <c r="Q14" s="43"/>
      <c r="R14" s="44"/>
      <c r="S14" s="42"/>
      <c r="T14" s="45"/>
      <c r="U14" s="46"/>
      <c r="V14" s="45"/>
      <c r="W14" s="45"/>
      <c r="X14" s="45"/>
      <c r="Y14" s="45"/>
      <c r="Z14" s="45"/>
      <c r="AA14" s="45"/>
      <c r="AB14" s="43"/>
      <c r="AC14" s="46"/>
      <c r="AD14" s="208">
        <v>0.4236111111111111</v>
      </c>
      <c r="AE14" s="47"/>
      <c r="AI14" s="364" t="s">
        <v>20</v>
      </c>
    </row>
    <row r="15" spans="2:42" s="1" customFormat="1" ht="48" customHeight="1" x14ac:dyDescent="0.3">
      <c r="B15" s="5"/>
      <c r="C15" s="418"/>
      <c r="D15" s="256" t="s">
        <v>124</v>
      </c>
      <c r="E15" s="350" t="s">
        <v>103</v>
      </c>
      <c r="F15" s="70"/>
      <c r="G15" s="49"/>
      <c r="H15" s="49"/>
      <c r="I15" s="50" t="s">
        <v>7</v>
      </c>
      <c r="J15" s="50"/>
      <c r="K15" s="49" t="s">
        <v>8</v>
      </c>
      <c r="L15" s="357"/>
      <c r="M15" s="49"/>
      <c r="N15" s="49" t="s">
        <v>6</v>
      </c>
      <c r="O15" s="49" t="s">
        <v>3</v>
      </c>
      <c r="P15" s="49" t="s">
        <v>2</v>
      </c>
      <c r="Q15" s="49"/>
      <c r="R15" s="49" t="s">
        <v>195</v>
      </c>
      <c r="S15" s="48"/>
      <c r="T15" s="49"/>
      <c r="U15" s="50"/>
      <c r="V15" s="51"/>
      <c r="W15" s="51"/>
      <c r="X15" s="51"/>
      <c r="Y15" s="51"/>
      <c r="Z15" s="51"/>
      <c r="AA15" s="51"/>
      <c r="AB15" s="49"/>
      <c r="AC15" s="52"/>
      <c r="AD15" s="223" t="s">
        <v>75</v>
      </c>
      <c r="AE15" s="54">
        <f>SUM(F16:AD16)</f>
        <v>166</v>
      </c>
      <c r="AI15" s="378" t="s">
        <v>219</v>
      </c>
      <c r="AJ15" s="378"/>
      <c r="AK15" s="378"/>
      <c r="AL15" s="378"/>
      <c r="AM15" s="378"/>
      <c r="AN15" s="378"/>
      <c r="AO15" s="378"/>
      <c r="AP15" s="378"/>
    </row>
    <row r="16" spans="2:42" s="1" customFormat="1" ht="30" customHeight="1" thickBot="1" x14ac:dyDescent="0.35">
      <c r="B16" s="5"/>
      <c r="C16" s="422"/>
      <c r="D16" s="38" t="s">
        <v>0</v>
      </c>
      <c r="E16" s="231" t="s">
        <v>104</v>
      </c>
      <c r="F16" s="126"/>
      <c r="G16" s="110"/>
      <c r="H16" s="110"/>
      <c r="I16" s="111">
        <v>24</v>
      </c>
      <c r="J16" s="111"/>
      <c r="K16" s="113">
        <v>23</v>
      </c>
      <c r="M16" s="113"/>
      <c r="N16" s="113">
        <v>23</v>
      </c>
      <c r="O16" s="110">
        <v>24</v>
      </c>
      <c r="P16" s="110">
        <v>22</v>
      </c>
      <c r="Q16" s="110"/>
      <c r="R16" s="110">
        <v>30</v>
      </c>
      <c r="S16" s="109"/>
      <c r="T16" s="124"/>
      <c r="U16" s="125"/>
      <c r="V16" s="124"/>
      <c r="W16" s="124"/>
      <c r="X16" s="124"/>
      <c r="Y16" s="124"/>
      <c r="Z16" s="124"/>
      <c r="AA16" s="124"/>
      <c r="AB16" s="110"/>
      <c r="AC16" s="125"/>
      <c r="AD16" s="122">
        <v>20</v>
      </c>
      <c r="AE16" s="59"/>
      <c r="AI16" s="378" t="s">
        <v>221</v>
      </c>
      <c r="AJ16" s="378">
        <f>F7+G7+H7+J7+M7+F10+G10+H10+J10+M10+I13+K13+L13+N13+O13+I16+K16+N16+O16+P16+U19+V19+Y19+AA19+T22+U22+W22+Y22+Z22+S29+V29+X29+Z29+S32+T32+W32+X32+AA32</f>
        <v>772</v>
      </c>
      <c r="AK16" s="378"/>
      <c r="AL16" s="378"/>
      <c r="AM16" s="378"/>
      <c r="AN16" s="378"/>
      <c r="AO16" s="378"/>
      <c r="AP16" s="378"/>
    </row>
    <row r="17" spans="2:42" s="1" customFormat="1" ht="24.95" customHeight="1" thickTop="1" x14ac:dyDescent="0.3">
      <c r="B17" s="2"/>
      <c r="C17" s="416" t="s">
        <v>83</v>
      </c>
      <c r="D17" s="257" t="s">
        <v>122</v>
      </c>
      <c r="E17" s="232" t="s">
        <v>105</v>
      </c>
      <c r="F17" s="42"/>
      <c r="G17" s="43"/>
      <c r="H17" s="44"/>
      <c r="I17" s="43"/>
      <c r="J17" s="71"/>
      <c r="K17" s="43"/>
      <c r="L17" s="43"/>
      <c r="M17" s="43"/>
      <c r="N17" s="43"/>
      <c r="O17" s="71"/>
      <c r="P17" s="71"/>
      <c r="Q17" s="71"/>
      <c r="R17" s="72"/>
      <c r="S17" s="73"/>
      <c r="T17" s="71"/>
      <c r="U17" s="71" t="s">
        <v>61</v>
      </c>
      <c r="V17" s="71" t="s">
        <v>64</v>
      </c>
      <c r="W17" s="71"/>
      <c r="X17" s="71"/>
      <c r="Y17" s="71" t="s">
        <v>60</v>
      </c>
      <c r="Z17" s="71"/>
      <c r="AA17" s="71" t="s">
        <v>63</v>
      </c>
      <c r="AB17" s="71"/>
      <c r="AC17" s="72"/>
      <c r="AD17" s="208">
        <v>0.47916666666666669</v>
      </c>
      <c r="AE17" s="47"/>
      <c r="AI17" s="378" t="s">
        <v>229</v>
      </c>
      <c r="AJ17" s="378">
        <f>M7+G10+O13+O16+U19+W22+X29+W32</f>
        <v>162</v>
      </c>
      <c r="AK17" s="378"/>
      <c r="AL17" s="378"/>
      <c r="AM17" s="378"/>
      <c r="AN17" s="378"/>
      <c r="AO17" s="378"/>
      <c r="AP17" s="378"/>
    </row>
    <row r="18" spans="2:42" ht="48" customHeight="1" x14ac:dyDescent="0.3">
      <c r="C18" s="416"/>
      <c r="D18" s="256" t="s">
        <v>124</v>
      </c>
      <c r="E18" s="351" t="s">
        <v>106</v>
      </c>
      <c r="F18" s="48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8"/>
      <c r="T18" s="49"/>
      <c r="U18" s="49" t="s">
        <v>3</v>
      </c>
      <c r="V18" s="49" t="s">
        <v>6</v>
      </c>
      <c r="W18" s="49"/>
      <c r="X18" s="49"/>
      <c r="Y18" s="49" t="s">
        <v>188</v>
      </c>
      <c r="Z18" s="49"/>
      <c r="AA18" s="49" t="s">
        <v>2</v>
      </c>
      <c r="AB18" s="49" t="s">
        <v>1</v>
      </c>
      <c r="AC18" s="50"/>
      <c r="AD18" s="222" t="s">
        <v>74</v>
      </c>
      <c r="AE18" s="54">
        <f>SUM(F19:AD19)</f>
        <v>134</v>
      </c>
      <c r="AF18"/>
      <c r="AI18" s="378" t="s">
        <v>225</v>
      </c>
      <c r="AJ18" s="138">
        <f>J7+H10+I13+K16+Y19+Z22+T32</f>
        <v>138</v>
      </c>
      <c r="AK18" s="138"/>
      <c r="AL18" s="138"/>
      <c r="AM18" s="138"/>
      <c r="AN18" s="138"/>
      <c r="AO18" s="138"/>
      <c r="AP18" s="138"/>
    </row>
    <row r="19" spans="2:42" ht="30" customHeight="1" thickBot="1" x14ac:dyDescent="0.35">
      <c r="C19" s="416"/>
      <c r="D19" s="38" t="s">
        <v>0</v>
      </c>
      <c r="E19" s="233" t="s">
        <v>107</v>
      </c>
      <c r="F19" s="112"/>
      <c r="G19" s="113"/>
      <c r="H19" s="114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9"/>
      <c r="T19" s="110"/>
      <c r="U19" s="110">
        <v>5</v>
      </c>
      <c r="V19" s="110">
        <v>16</v>
      </c>
      <c r="W19" s="110"/>
      <c r="X19" s="110"/>
      <c r="Y19" s="110">
        <v>7</v>
      </c>
      <c r="Z19" s="110"/>
      <c r="AA19" s="110">
        <v>31</v>
      </c>
      <c r="AB19" s="110">
        <v>52</v>
      </c>
      <c r="AC19" s="111"/>
      <c r="AD19" s="122">
        <v>23</v>
      </c>
      <c r="AE19" s="59"/>
      <c r="AF19"/>
      <c r="AI19" s="378" t="s">
        <v>226</v>
      </c>
      <c r="AJ19" s="138">
        <f>H7+F10+L13+N16+V19+T22+Z29+S32</f>
        <v>160</v>
      </c>
      <c r="AK19" s="138"/>
      <c r="AL19" s="138"/>
      <c r="AM19" s="138"/>
      <c r="AN19" s="138"/>
      <c r="AO19" s="138"/>
      <c r="AP19" s="138"/>
    </row>
    <row r="20" spans="2:42" ht="24.95" customHeight="1" thickTop="1" x14ac:dyDescent="0.3">
      <c r="C20" s="415" t="s">
        <v>84</v>
      </c>
      <c r="D20" s="257" t="s">
        <v>122</v>
      </c>
      <c r="E20" s="234" t="s">
        <v>108</v>
      </c>
      <c r="F20" s="42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9"/>
      <c r="T20" s="43" t="s">
        <v>59</v>
      </c>
      <c r="U20" s="43" t="s">
        <v>58</v>
      </c>
      <c r="V20" s="43"/>
      <c r="W20" s="43" t="s">
        <v>61</v>
      </c>
      <c r="X20" s="43"/>
      <c r="Y20" s="43" t="s">
        <v>57</v>
      </c>
      <c r="Z20" s="43" t="s">
        <v>60</v>
      </c>
      <c r="AA20" s="44"/>
      <c r="AB20" s="43"/>
      <c r="AC20" s="44"/>
      <c r="AD20" s="74"/>
      <c r="AE20" s="47"/>
      <c r="AF20"/>
      <c r="AI20" s="378" t="s">
        <v>7</v>
      </c>
      <c r="AJ20" s="138">
        <f>G7+M10+N13+I16+U22+V29+X32</f>
        <v>134</v>
      </c>
      <c r="AK20" s="138"/>
      <c r="AL20" s="138"/>
      <c r="AM20" s="138"/>
      <c r="AN20" s="138"/>
      <c r="AO20" s="138"/>
      <c r="AP20" s="138"/>
    </row>
    <row r="21" spans="2:42" ht="45" customHeight="1" x14ac:dyDescent="0.3">
      <c r="C21" s="416"/>
      <c r="D21" s="256" t="s">
        <v>124</v>
      </c>
      <c r="E21" s="349" t="s">
        <v>46</v>
      </c>
      <c r="F21" s="48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50" t="s">
        <v>1</v>
      </c>
      <c r="S21" s="70"/>
      <c r="T21" s="49" t="s">
        <v>6</v>
      </c>
      <c r="U21" s="49" t="s">
        <v>7</v>
      </c>
      <c r="V21" s="49"/>
      <c r="W21" s="49" t="s">
        <v>3</v>
      </c>
      <c r="X21" s="49"/>
      <c r="Y21" s="49" t="s">
        <v>2</v>
      </c>
      <c r="Z21" s="49" t="s">
        <v>8</v>
      </c>
      <c r="AA21" s="75"/>
      <c r="AB21" s="49"/>
      <c r="AC21" s="50"/>
      <c r="AD21" s="53"/>
      <c r="AE21" s="76">
        <f>SUM(F22:AD22)</f>
        <v>141</v>
      </c>
      <c r="AF21"/>
      <c r="AI21" s="378" t="s">
        <v>230</v>
      </c>
      <c r="AJ21" s="138">
        <f>F7+J10+K13+P16+AA19+Y22+S29+AA32</f>
        <v>178</v>
      </c>
      <c r="AK21" s="138"/>
      <c r="AL21" s="138"/>
      <c r="AM21" s="138"/>
      <c r="AN21" s="138"/>
      <c r="AO21" s="138"/>
      <c r="AP21" s="138"/>
    </row>
    <row r="22" spans="2:42" ht="30" customHeight="1" thickBot="1" x14ac:dyDescent="0.35">
      <c r="C22" s="417"/>
      <c r="D22" s="38" t="s">
        <v>0</v>
      </c>
      <c r="E22" s="235" t="s">
        <v>109</v>
      </c>
      <c r="F22" s="127"/>
      <c r="G22" s="128"/>
      <c r="H22" s="129"/>
      <c r="I22" s="128"/>
      <c r="J22" s="128"/>
      <c r="K22" s="128"/>
      <c r="L22" s="128"/>
      <c r="M22" s="128"/>
      <c r="N22" s="128"/>
      <c r="O22" s="128"/>
      <c r="P22" s="128"/>
      <c r="Q22" s="128"/>
      <c r="R22" s="111">
        <v>53</v>
      </c>
      <c r="S22" s="131"/>
      <c r="T22" s="110">
        <v>9</v>
      </c>
      <c r="U22" s="113">
        <v>21</v>
      </c>
      <c r="V22" s="113"/>
      <c r="W22" s="113">
        <v>17</v>
      </c>
      <c r="X22" s="113"/>
      <c r="Y22" s="113">
        <v>24</v>
      </c>
      <c r="Z22" s="113">
        <v>17</v>
      </c>
      <c r="AA22" s="114"/>
      <c r="AB22" s="113"/>
      <c r="AC22" s="114"/>
      <c r="AD22" s="132"/>
      <c r="AE22" s="59"/>
      <c r="AF22"/>
      <c r="AI22" s="138"/>
      <c r="AJ22" s="138">
        <f>SUM(AJ17:AJ21)</f>
        <v>772</v>
      </c>
      <c r="AK22" s="138"/>
      <c r="AL22" s="138"/>
      <c r="AM22" s="138"/>
      <c r="AN22" s="138"/>
      <c r="AO22" s="138"/>
      <c r="AP22" s="138"/>
    </row>
    <row r="23" spans="2:42" ht="24" customHeight="1" thickTop="1" x14ac:dyDescent="0.3">
      <c r="C23" s="421" t="s">
        <v>85</v>
      </c>
      <c r="D23" s="39">
        <v>1</v>
      </c>
      <c r="E23" s="236" t="s">
        <v>47</v>
      </c>
      <c r="F23" s="79"/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  <c r="T23" s="83"/>
      <c r="U23" s="83"/>
      <c r="V23" s="83"/>
      <c r="W23" s="83"/>
      <c r="X23" s="83"/>
      <c r="Y23" s="83"/>
      <c r="Z23" s="83"/>
      <c r="AA23" s="83"/>
      <c r="AB23" s="43"/>
      <c r="AC23" s="44"/>
      <c r="AD23" s="84"/>
      <c r="AE23" s="47"/>
      <c r="AF23"/>
      <c r="AI23" s="138" t="s">
        <v>233</v>
      </c>
      <c r="AJ23" s="138">
        <f>Q7+R10+Q13+R16+AB19+R22+AB29</f>
        <v>323</v>
      </c>
      <c r="AK23" s="138"/>
      <c r="AL23" s="138"/>
      <c r="AM23" s="138"/>
      <c r="AN23" s="138"/>
      <c r="AO23" s="138"/>
      <c r="AP23" s="138"/>
    </row>
    <row r="24" spans="2:42" ht="24" customHeight="1" x14ac:dyDescent="0.3">
      <c r="C24" s="416"/>
      <c r="D24" s="40">
        <v>2</v>
      </c>
      <c r="E24" s="237" t="s">
        <v>110</v>
      </c>
      <c r="F24" s="85"/>
      <c r="G24" s="86"/>
      <c r="H24" s="75"/>
      <c r="I24" s="86"/>
      <c r="J24" s="86"/>
      <c r="K24" s="86"/>
      <c r="L24" s="86"/>
      <c r="M24" s="86"/>
      <c r="N24" s="86"/>
      <c r="O24" s="86"/>
      <c r="P24" s="86"/>
      <c r="Q24" s="86"/>
      <c r="R24" s="75"/>
      <c r="S24" s="85"/>
      <c r="T24" s="87"/>
      <c r="U24" s="88"/>
      <c r="V24" s="87"/>
      <c r="W24" s="88"/>
      <c r="X24" s="87"/>
      <c r="Y24" s="87"/>
      <c r="Z24" s="87"/>
      <c r="AA24" s="71"/>
      <c r="AB24" s="71"/>
      <c r="AC24" s="72"/>
      <c r="AD24" s="89"/>
      <c r="AE24" s="54"/>
      <c r="AF24"/>
      <c r="AI24" s="138"/>
      <c r="AJ24" s="138"/>
      <c r="AK24" s="138"/>
      <c r="AL24" s="138"/>
      <c r="AM24" s="138"/>
      <c r="AN24" s="138"/>
      <c r="AO24" s="138"/>
      <c r="AP24" s="138"/>
    </row>
    <row r="25" spans="2:42" ht="24" customHeight="1" x14ac:dyDescent="0.3">
      <c r="C25" s="416"/>
      <c r="D25" s="41">
        <v>3</v>
      </c>
      <c r="E25" s="238" t="s">
        <v>152</v>
      </c>
      <c r="F25" s="90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57"/>
      <c r="S25" s="91"/>
      <c r="T25" s="92"/>
      <c r="U25" s="93"/>
      <c r="V25" s="93"/>
      <c r="W25" s="93"/>
      <c r="X25" s="93"/>
      <c r="Y25" s="92"/>
      <c r="Z25" s="92"/>
      <c r="AA25" s="94"/>
      <c r="AB25" s="95"/>
      <c r="AC25" s="57"/>
      <c r="AD25" s="58"/>
      <c r="AE25" s="54"/>
      <c r="AF25"/>
      <c r="AI25" s="138" t="s">
        <v>236</v>
      </c>
      <c r="AJ25" s="138">
        <f>AD7+AD13+AD19</f>
        <v>73</v>
      </c>
      <c r="AK25" s="138"/>
      <c r="AL25" s="138"/>
      <c r="AM25" s="138"/>
      <c r="AN25" s="138"/>
      <c r="AO25" s="138"/>
      <c r="AP25" s="138"/>
    </row>
    <row r="26" spans="2:42" ht="24.95" customHeight="1" thickBot="1" x14ac:dyDescent="0.35">
      <c r="C26" s="422"/>
      <c r="D26" s="38" t="s">
        <v>0</v>
      </c>
      <c r="E26" s="239" t="s">
        <v>153</v>
      </c>
      <c r="F26" s="64"/>
      <c r="G26" s="65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5"/>
      <c r="S26" s="96"/>
      <c r="T26" s="97"/>
      <c r="U26" s="98"/>
      <c r="V26" s="97"/>
      <c r="W26" s="97"/>
      <c r="X26" s="97"/>
      <c r="Y26" s="97"/>
      <c r="Z26" s="97"/>
      <c r="AA26" s="55"/>
      <c r="AB26" s="99"/>
      <c r="AC26" s="55"/>
      <c r="AD26" s="67"/>
      <c r="AE26" s="59"/>
      <c r="AF26"/>
      <c r="AI26" s="138"/>
      <c r="AJ26" s="138"/>
      <c r="AK26" s="138"/>
      <c r="AL26" s="138"/>
      <c r="AM26" s="138"/>
      <c r="AN26" s="138"/>
      <c r="AO26" s="138"/>
      <c r="AP26" s="138"/>
    </row>
    <row r="27" spans="2:42" ht="24.95" customHeight="1" thickTop="1" x14ac:dyDescent="0.3">
      <c r="C27" s="423" t="s">
        <v>86</v>
      </c>
      <c r="D27" s="257" t="s">
        <v>122</v>
      </c>
      <c r="E27" s="234" t="s">
        <v>145</v>
      </c>
      <c r="F27" s="42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83"/>
      <c r="R27" s="44"/>
      <c r="S27" s="82" t="s">
        <v>63</v>
      </c>
      <c r="T27" s="43"/>
      <c r="U27" s="44"/>
      <c r="V27" s="83" t="s">
        <v>174</v>
      </c>
      <c r="W27" s="83"/>
      <c r="X27" s="83" t="s">
        <v>206</v>
      </c>
      <c r="Y27" s="43"/>
      <c r="Z27" s="43" t="s">
        <v>199</v>
      </c>
      <c r="AA27" s="44"/>
      <c r="AB27" s="43"/>
      <c r="AC27" s="44"/>
      <c r="AD27" s="208">
        <v>0.76388888888888884</v>
      </c>
      <c r="AE27" s="47"/>
      <c r="AF27"/>
      <c r="AI27" s="138"/>
      <c r="AJ27" s="138"/>
      <c r="AK27" s="138"/>
      <c r="AL27" s="138"/>
      <c r="AM27" s="138"/>
      <c r="AN27" s="138"/>
      <c r="AO27" s="138"/>
      <c r="AP27" s="138"/>
    </row>
    <row r="28" spans="2:42" ht="48" customHeight="1" x14ac:dyDescent="0.3">
      <c r="C28" s="424"/>
      <c r="D28" s="256" t="s">
        <v>124</v>
      </c>
      <c r="E28" s="349" t="s">
        <v>146</v>
      </c>
      <c r="F28" s="48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87"/>
      <c r="R28" s="50"/>
      <c r="S28" s="85" t="s">
        <v>2</v>
      </c>
      <c r="T28" s="49"/>
      <c r="U28" s="50"/>
      <c r="V28" s="87" t="s">
        <v>7</v>
      </c>
      <c r="W28" s="87"/>
      <c r="X28" s="87" t="s">
        <v>3</v>
      </c>
      <c r="Y28" s="50"/>
      <c r="Z28" s="49" t="s">
        <v>6</v>
      </c>
      <c r="AA28" s="49"/>
      <c r="AB28" s="49" t="s">
        <v>1</v>
      </c>
      <c r="AC28" s="50"/>
      <c r="AD28" s="222" t="s">
        <v>160</v>
      </c>
      <c r="AE28" s="54">
        <f>SUM(F29:AD29)</f>
        <v>137</v>
      </c>
      <c r="AF28"/>
      <c r="AI28" s="138"/>
      <c r="AJ28" s="138"/>
      <c r="AK28" s="138"/>
      <c r="AL28" s="138"/>
      <c r="AM28" s="138"/>
      <c r="AN28" s="138"/>
      <c r="AO28" s="138"/>
      <c r="AP28" s="138"/>
    </row>
    <row r="29" spans="2:42" ht="30" customHeight="1" thickBot="1" x14ac:dyDescent="0.35">
      <c r="C29" s="425"/>
      <c r="D29" s="38" t="s">
        <v>0</v>
      </c>
      <c r="E29" s="239" t="s">
        <v>147</v>
      </c>
      <c r="F29" s="109"/>
      <c r="G29" s="110"/>
      <c r="H29" s="111"/>
      <c r="I29" s="110"/>
      <c r="J29" s="110"/>
      <c r="K29" s="110"/>
      <c r="L29" s="110"/>
      <c r="M29" s="110"/>
      <c r="N29" s="110"/>
      <c r="O29" s="110"/>
      <c r="P29" s="110"/>
      <c r="Q29" s="134"/>
      <c r="R29" s="111"/>
      <c r="S29" s="133">
        <v>27</v>
      </c>
      <c r="T29" s="113"/>
      <c r="U29" s="114"/>
      <c r="V29" s="113">
        <v>14</v>
      </c>
      <c r="W29" s="134"/>
      <c r="X29" s="134">
        <v>23</v>
      </c>
      <c r="Y29" s="114"/>
      <c r="Z29" s="110">
        <v>25</v>
      </c>
      <c r="AA29" s="110"/>
      <c r="AB29" s="110">
        <v>48</v>
      </c>
      <c r="AC29" s="111"/>
      <c r="AD29" s="122"/>
      <c r="AE29" s="59"/>
      <c r="AF29"/>
      <c r="AI29" s="138"/>
      <c r="AJ29" s="138"/>
      <c r="AK29" s="138"/>
      <c r="AL29" s="138"/>
      <c r="AM29" s="138"/>
      <c r="AN29" s="138"/>
      <c r="AO29" s="138"/>
      <c r="AP29" s="138"/>
    </row>
    <row r="30" spans="2:42" ht="24.95" customHeight="1" thickTop="1" x14ac:dyDescent="0.3">
      <c r="C30" s="424" t="s">
        <v>87</v>
      </c>
      <c r="D30" s="257" t="s">
        <v>122</v>
      </c>
      <c r="E30" s="240" t="s">
        <v>148</v>
      </c>
      <c r="F30" s="73"/>
      <c r="G30" s="71"/>
      <c r="H30" s="72"/>
      <c r="I30" s="71"/>
      <c r="J30" s="71"/>
      <c r="K30" s="71"/>
      <c r="L30" s="71"/>
      <c r="M30" s="71"/>
      <c r="N30" s="71"/>
      <c r="O30" s="71"/>
      <c r="P30" s="71"/>
      <c r="Q30" s="43"/>
      <c r="R30" s="72"/>
      <c r="S30" s="100" t="s">
        <v>59</v>
      </c>
      <c r="T30" s="43" t="s">
        <v>60</v>
      </c>
      <c r="U30" s="44"/>
      <c r="V30" s="43"/>
      <c r="W30" s="43" t="s">
        <v>61</v>
      </c>
      <c r="X30" s="43" t="s">
        <v>58</v>
      </c>
      <c r="Y30" s="43"/>
      <c r="Z30" s="80"/>
      <c r="AA30" s="43" t="s">
        <v>57</v>
      </c>
      <c r="AB30" s="43"/>
      <c r="AC30" s="44"/>
      <c r="AD30" s="208">
        <v>0.82638888888888884</v>
      </c>
      <c r="AE30" s="47"/>
      <c r="AF30"/>
      <c r="AI30" s="138"/>
      <c r="AJ30" s="138"/>
      <c r="AK30" s="138"/>
      <c r="AL30" s="138"/>
      <c r="AM30" s="138"/>
      <c r="AN30" s="138"/>
      <c r="AO30" s="138"/>
      <c r="AP30" s="138"/>
    </row>
    <row r="31" spans="2:42" ht="48" customHeight="1" x14ac:dyDescent="0.3">
      <c r="C31" s="424"/>
      <c r="D31" s="256" t="s">
        <v>124</v>
      </c>
      <c r="E31" s="349" t="s">
        <v>149</v>
      </c>
      <c r="F31" s="48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87"/>
      <c r="R31" s="50"/>
      <c r="S31" s="101" t="s">
        <v>54</v>
      </c>
      <c r="T31" s="49" t="s">
        <v>8</v>
      </c>
      <c r="U31" s="50"/>
      <c r="V31" s="49"/>
      <c r="W31" s="87" t="s">
        <v>3</v>
      </c>
      <c r="X31" s="49" t="s">
        <v>7</v>
      </c>
      <c r="Y31" s="87"/>
      <c r="Z31" s="87"/>
      <c r="AA31" s="102" t="s">
        <v>2</v>
      </c>
      <c r="AB31" s="50" t="s">
        <v>1</v>
      </c>
      <c r="AC31" s="103"/>
      <c r="AD31" s="222" t="s">
        <v>162</v>
      </c>
      <c r="AE31" s="54">
        <f>SUM(F32:AD32)</f>
        <v>97</v>
      </c>
      <c r="AF31"/>
      <c r="AI31" s="138"/>
      <c r="AJ31" s="138"/>
      <c r="AK31" s="138"/>
      <c r="AL31" s="138"/>
      <c r="AM31" s="138"/>
      <c r="AN31" s="138"/>
      <c r="AO31" s="138"/>
      <c r="AP31" s="138"/>
    </row>
    <row r="32" spans="2:42" ht="30" customHeight="1" thickBot="1" x14ac:dyDescent="0.35">
      <c r="C32" s="424"/>
      <c r="D32" s="347" t="s">
        <v>151</v>
      </c>
      <c r="E32" s="348" t="s">
        <v>150</v>
      </c>
      <c r="F32" s="112"/>
      <c r="G32" s="113"/>
      <c r="H32" s="114"/>
      <c r="I32" s="110"/>
      <c r="J32" s="113"/>
      <c r="K32" s="113"/>
      <c r="L32" s="113"/>
      <c r="M32" s="113"/>
      <c r="N32" s="113"/>
      <c r="O32" s="113"/>
      <c r="P32" s="113"/>
      <c r="Q32" s="134"/>
      <c r="R32" s="114"/>
      <c r="S32" s="133">
        <v>18</v>
      </c>
      <c r="T32" s="113">
        <v>23</v>
      </c>
      <c r="U32" s="114"/>
      <c r="V32" s="113"/>
      <c r="W32" s="134">
        <v>23</v>
      </c>
      <c r="X32" s="113">
        <v>17</v>
      </c>
      <c r="Y32" s="134"/>
      <c r="Z32" s="134"/>
      <c r="AA32" s="134">
        <v>16</v>
      </c>
      <c r="AB32" s="114"/>
      <c r="AC32" s="135"/>
      <c r="AD32" s="115"/>
      <c r="AE32" s="59"/>
      <c r="AF32"/>
    </row>
    <row r="33" spans="2:41" ht="32.1" customHeight="1" thickTop="1" thickBot="1" x14ac:dyDescent="0.35">
      <c r="C33" s="426"/>
      <c r="D33" s="427"/>
      <c r="E33" s="254" t="s">
        <v>14</v>
      </c>
      <c r="F33" s="104">
        <f>SUM(F7,F10,F13,F16,F19,F22,F29,F32)</f>
        <v>48</v>
      </c>
      <c r="G33" s="105">
        <f t="shared" ref="G33:R33" si="0">SUM(G7,G10,G13,G16,G19,G22,G29,G32)</f>
        <v>48</v>
      </c>
      <c r="H33" s="105">
        <f t="shared" si="0"/>
        <v>45</v>
      </c>
      <c r="I33" s="105">
        <f t="shared" si="0"/>
        <v>47</v>
      </c>
      <c r="J33" s="105">
        <f t="shared" si="0"/>
        <v>43</v>
      </c>
      <c r="K33" s="105">
        <f t="shared" si="0"/>
        <v>38</v>
      </c>
      <c r="L33" s="105">
        <f t="shared" si="0"/>
        <v>21</v>
      </c>
      <c r="M33" s="105">
        <f t="shared" si="0"/>
        <v>41</v>
      </c>
      <c r="N33" s="105">
        <f t="shared" si="0"/>
        <v>38</v>
      </c>
      <c r="O33" s="105">
        <f t="shared" si="0"/>
        <v>48</v>
      </c>
      <c r="P33" s="105">
        <f t="shared" si="0"/>
        <v>22</v>
      </c>
      <c r="Q33" s="105">
        <f t="shared" si="0"/>
        <v>94</v>
      </c>
      <c r="R33" s="363">
        <f t="shared" si="0"/>
        <v>129</v>
      </c>
      <c r="S33" s="104">
        <f>SUM(S7,S10,S13,S16,S19,S22,S29,S32)</f>
        <v>45</v>
      </c>
      <c r="T33" s="105">
        <f t="shared" ref="T33:AD33" si="1">SUM(T7,T10,T13,T16,T19,T22,T29,T32)</f>
        <v>32</v>
      </c>
      <c r="U33" s="105">
        <f t="shared" si="1"/>
        <v>26</v>
      </c>
      <c r="V33" s="105">
        <f t="shared" si="1"/>
        <v>30</v>
      </c>
      <c r="W33" s="105">
        <f t="shared" si="1"/>
        <v>40</v>
      </c>
      <c r="X33" s="105">
        <f t="shared" si="1"/>
        <v>40</v>
      </c>
      <c r="Y33" s="105">
        <f t="shared" si="1"/>
        <v>31</v>
      </c>
      <c r="Z33" s="105">
        <f t="shared" si="1"/>
        <v>42</v>
      </c>
      <c r="AA33" s="105">
        <f t="shared" si="1"/>
        <v>47</v>
      </c>
      <c r="AB33" s="105">
        <f t="shared" si="1"/>
        <v>100</v>
      </c>
      <c r="AC33" s="363">
        <f t="shared" si="1"/>
        <v>0</v>
      </c>
      <c r="AD33" s="107">
        <f t="shared" si="1"/>
        <v>93</v>
      </c>
      <c r="AE33" s="108">
        <f>SUM(AE6,AE9,AE12,AE15,AE18,AE21,AE28,AE31)</f>
        <v>1188</v>
      </c>
      <c r="AF33"/>
      <c r="AH33" s="261"/>
    </row>
    <row r="34" spans="2:41" ht="9.9499999999999993" customHeight="1" thickBot="1" x14ac:dyDescent="0.35">
      <c r="C34" s="428"/>
      <c r="D34" s="429"/>
      <c r="E34" s="19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7"/>
      <c r="U34" s="8"/>
      <c r="V34" s="8"/>
      <c r="W34" s="8"/>
      <c r="X34" s="8"/>
      <c r="Y34" s="8"/>
      <c r="Z34" s="8"/>
      <c r="AA34" s="8"/>
      <c r="AB34" s="8"/>
      <c r="AC34" s="9"/>
      <c r="AD34" s="10"/>
      <c r="AE34" s="22"/>
    </row>
    <row r="35" spans="2:41" ht="35.1" customHeight="1" x14ac:dyDescent="0.3">
      <c r="C35" s="430" t="s">
        <v>120</v>
      </c>
      <c r="D35" s="431"/>
      <c r="E35" s="434" t="s">
        <v>121</v>
      </c>
      <c r="F35" s="436" t="s">
        <v>11</v>
      </c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8"/>
      <c r="AF35"/>
    </row>
    <row r="36" spans="2:41" ht="39.950000000000003" customHeight="1" thickBot="1" x14ac:dyDescent="0.35">
      <c r="B36" s="5"/>
      <c r="C36" s="432"/>
      <c r="D36" s="433"/>
      <c r="E36" s="435"/>
      <c r="F36" s="32" t="str">
        <f>F4</f>
        <v>김경학</v>
      </c>
      <c r="G36" s="33" t="str">
        <f t="shared" ref="G36:P36" si="2">G4</f>
        <v>김재홍</v>
      </c>
      <c r="H36" s="33" t="str">
        <f t="shared" si="2"/>
        <v>박재우</v>
      </c>
      <c r="I36" s="33" t="str">
        <f t="shared" si="2"/>
        <v>손경락</v>
      </c>
      <c r="J36" s="33" t="str">
        <f t="shared" si="2"/>
        <v>윤재진</v>
      </c>
      <c r="K36" s="33" t="str">
        <f t="shared" si="2"/>
        <v>이두용</v>
      </c>
      <c r="L36" s="33" t="str">
        <f t="shared" si="2"/>
        <v>이은희</v>
      </c>
      <c r="M36" s="33" t="str">
        <f t="shared" si="2"/>
        <v>정재훈</v>
      </c>
      <c r="N36" s="33" t="str">
        <f t="shared" si="2"/>
        <v>정현덕</v>
      </c>
      <c r="O36" s="33" t="str">
        <f t="shared" si="2"/>
        <v>허정아</v>
      </c>
      <c r="P36" s="33" t="str">
        <f t="shared" si="2"/>
        <v>김정훈</v>
      </c>
      <c r="Q36" s="33" t="str">
        <f>Q4</f>
        <v>김문주</v>
      </c>
      <c r="R36" s="34" t="str">
        <f>R4</f>
        <v>윤주선</v>
      </c>
      <c r="S36" s="35" t="str">
        <f>S4</f>
        <v>김영욱</v>
      </c>
      <c r="T36" s="35" t="str">
        <f t="shared" ref="T36:AC36" si="3">T4</f>
        <v>김진우</v>
      </c>
      <c r="U36" s="35" t="str">
        <f t="shared" si="3"/>
        <v>도형석</v>
      </c>
      <c r="V36" s="35" t="str">
        <f t="shared" si="3"/>
        <v>박선미</v>
      </c>
      <c r="W36" s="35" t="str">
        <f t="shared" si="3"/>
        <v>박찬웅</v>
      </c>
      <c r="X36" s="35" t="str">
        <f t="shared" si="3"/>
        <v>백정훈</v>
      </c>
      <c r="Y36" s="35" t="str">
        <f t="shared" si="3"/>
        <v>안선화</v>
      </c>
      <c r="Z36" s="35" t="str">
        <f t="shared" si="3"/>
        <v>이지영</v>
      </c>
      <c r="AA36" s="35" t="str">
        <f t="shared" si="3"/>
        <v>황정원</v>
      </c>
      <c r="AB36" s="35" t="str">
        <f t="shared" si="3"/>
        <v>유연정</v>
      </c>
      <c r="AC36" s="35" t="str">
        <f t="shared" si="3"/>
        <v>안영롱</v>
      </c>
      <c r="AD36" s="30" t="s">
        <v>5</v>
      </c>
      <c r="AE36" s="31" t="s">
        <v>14</v>
      </c>
      <c r="AF36"/>
    </row>
    <row r="37" spans="2:41" s="1" customFormat="1" ht="24.95" customHeight="1" thickTop="1" x14ac:dyDescent="0.3">
      <c r="B37" s="5"/>
      <c r="C37" s="412" t="s">
        <v>80</v>
      </c>
      <c r="D37" s="257" t="s">
        <v>122</v>
      </c>
      <c r="E37" s="232" t="s">
        <v>96</v>
      </c>
      <c r="F37" s="42" t="s">
        <v>57</v>
      </c>
      <c r="G37" s="43"/>
      <c r="H37" s="43"/>
      <c r="I37" s="43" t="s">
        <v>60</v>
      </c>
      <c r="J37" s="43" t="s">
        <v>59</v>
      </c>
      <c r="K37" s="44" t="s">
        <v>58</v>
      </c>
      <c r="L37" s="43"/>
      <c r="M37" s="43" t="s">
        <v>61</v>
      </c>
      <c r="N37" s="44"/>
      <c r="O37" s="43"/>
      <c r="P37" s="44"/>
      <c r="Q37" s="43"/>
      <c r="R37" s="136"/>
      <c r="S37" s="137"/>
      <c r="T37" s="43"/>
      <c r="U37" s="45"/>
      <c r="V37" s="45"/>
      <c r="W37" s="45"/>
      <c r="X37" s="45"/>
      <c r="Y37" s="45"/>
      <c r="Z37" s="45"/>
      <c r="AA37" s="45"/>
      <c r="AB37" s="45"/>
      <c r="AC37" s="46"/>
      <c r="AD37" s="208">
        <v>0.25694444444444448</v>
      </c>
      <c r="AE37" s="47"/>
    </row>
    <row r="38" spans="2:41" s="1" customFormat="1" ht="48" customHeight="1" x14ac:dyDescent="0.3">
      <c r="B38" s="5"/>
      <c r="C38" s="413"/>
      <c r="D38" s="256" t="s">
        <v>124</v>
      </c>
      <c r="E38" s="351" t="s">
        <v>94</v>
      </c>
      <c r="F38" s="48" t="s">
        <v>2</v>
      </c>
      <c r="G38" s="49"/>
      <c r="H38" s="49"/>
      <c r="I38" s="49" t="s">
        <v>8</v>
      </c>
      <c r="J38" s="49" t="s">
        <v>6</v>
      </c>
      <c r="K38" s="50" t="s">
        <v>7</v>
      </c>
      <c r="L38" s="49"/>
      <c r="M38" s="49" t="s">
        <v>3</v>
      </c>
      <c r="N38" s="50"/>
      <c r="O38" s="49"/>
      <c r="P38" s="50"/>
      <c r="Q38" s="49" t="s">
        <v>1</v>
      </c>
      <c r="R38" s="366"/>
      <c r="S38" s="68"/>
      <c r="T38" s="49"/>
      <c r="U38" s="51"/>
      <c r="V38" s="51"/>
      <c r="W38" s="51"/>
      <c r="X38" s="51"/>
      <c r="Y38" s="51"/>
      <c r="Z38" s="51"/>
      <c r="AA38" s="51"/>
      <c r="AB38" s="51"/>
      <c r="AC38" s="52"/>
      <c r="AD38" s="222" t="s">
        <v>76</v>
      </c>
      <c r="AE38" s="54">
        <f>SUM(F39:AD39)</f>
        <v>166</v>
      </c>
    </row>
    <row r="39" spans="2:41" s="1" customFormat="1" ht="30" customHeight="1" thickBot="1" x14ac:dyDescent="0.35">
      <c r="B39" s="5"/>
      <c r="C39" s="414"/>
      <c r="D39" s="38" t="s">
        <v>0</v>
      </c>
      <c r="E39" s="233" t="s">
        <v>95</v>
      </c>
      <c r="F39" s="109">
        <v>24</v>
      </c>
      <c r="G39" s="110"/>
      <c r="H39" s="110"/>
      <c r="I39" s="110">
        <v>24</v>
      </c>
      <c r="J39" s="110">
        <v>24</v>
      </c>
      <c r="K39" s="111">
        <v>23</v>
      </c>
      <c r="L39" s="110"/>
      <c r="M39" s="110">
        <v>23</v>
      </c>
      <c r="N39" s="111"/>
      <c r="O39" s="110"/>
      <c r="P39" s="111"/>
      <c r="Q39" s="111">
        <v>48</v>
      </c>
      <c r="R39" s="154"/>
      <c r="S39" s="155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22"/>
      <c r="AE39" s="59"/>
    </row>
    <row r="40" spans="2:41" s="1" customFormat="1" ht="24.95" customHeight="1" thickTop="1" x14ac:dyDescent="0.3">
      <c r="B40" s="5"/>
      <c r="C40" s="412" t="s">
        <v>79</v>
      </c>
      <c r="D40" s="257" t="s">
        <v>122</v>
      </c>
      <c r="E40" s="360" t="s">
        <v>97</v>
      </c>
      <c r="F40" s="42" t="s">
        <v>60</v>
      </c>
      <c r="G40" s="43"/>
      <c r="H40" s="43"/>
      <c r="I40" s="43" t="s">
        <v>59</v>
      </c>
      <c r="J40" s="43" t="s">
        <v>58</v>
      </c>
      <c r="K40" s="43" t="s">
        <v>61</v>
      </c>
      <c r="L40" s="43"/>
      <c r="M40" s="43" t="s">
        <v>57</v>
      </c>
      <c r="N40" s="43"/>
      <c r="O40" s="43"/>
      <c r="P40" s="44"/>
      <c r="Q40" s="44"/>
      <c r="R40" s="136"/>
      <c r="S40" s="137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74"/>
      <c r="AE40" s="47"/>
    </row>
    <row r="41" spans="2:41" s="1" customFormat="1" ht="48" customHeight="1" x14ac:dyDescent="0.3">
      <c r="B41" s="5"/>
      <c r="C41" s="413"/>
      <c r="D41" s="256" t="s">
        <v>124</v>
      </c>
      <c r="E41" s="351" t="s">
        <v>155</v>
      </c>
      <c r="F41" s="48" t="s">
        <v>8</v>
      </c>
      <c r="G41" s="49"/>
      <c r="H41" s="68"/>
      <c r="I41" s="49" t="s">
        <v>6</v>
      </c>
      <c r="J41" s="49" t="s">
        <v>7</v>
      </c>
      <c r="K41" s="49" t="s">
        <v>3</v>
      </c>
      <c r="L41" s="49"/>
      <c r="M41" s="49" t="s">
        <v>2</v>
      </c>
      <c r="N41" s="49"/>
      <c r="O41" s="49"/>
      <c r="P41" s="50"/>
      <c r="Q41" s="49" t="s">
        <v>1</v>
      </c>
      <c r="R41" s="366"/>
      <c r="S41" s="68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>
        <f>SUM(F42:AD42)</f>
        <v>149</v>
      </c>
      <c r="AI41" s="379" t="s">
        <v>219</v>
      </c>
      <c r="AJ41" s="379"/>
      <c r="AK41" s="379"/>
      <c r="AL41" s="379"/>
      <c r="AM41" s="379"/>
      <c r="AN41" s="379"/>
      <c r="AO41" s="379"/>
    </row>
    <row r="42" spans="2:41" s="1" customFormat="1" ht="30" customHeight="1" thickBot="1" x14ac:dyDescent="0.35">
      <c r="B42" s="5"/>
      <c r="C42" s="414"/>
      <c r="D42" s="38" t="s">
        <v>0</v>
      </c>
      <c r="E42" s="239" t="s">
        <v>98</v>
      </c>
      <c r="F42" s="109">
        <v>14</v>
      </c>
      <c r="G42" s="110"/>
      <c r="H42" s="110"/>
      <c r="I42" s="110">
        <v>22</v>
      </c>
      <c r="J42" s="110">
        <v>14</v>
      </c>
      <c r="K42" s="110">
        <v>20</v>
      </c>
      <c r="L42" s="110"/>
      <c r="M42" s="110">
        <v>28</v>
      </c>
      <c r="N42" s="110"/>
      <c r="O42" s="110"/>
      <c r="P42" s="111"/>
      <c r="Q42" s="111">
        <v>51</v>
      </c>
      <c r="R42" s="154"/>
      <c r="S42" s="157"/>
      <c r="T42" s="158"/>
      <c r="U42" s="158"/>
      <c r="V42" s="158"/>
      <c r="W42" s="158"/>
      <c r="X42" s="158"/>
      <c r="Y42" s="158"/>
      <c r="Z42" s="124"/>
      <c r="AA42" s="124"/>
      <c r="AB42" s="124"/>
      <c r="AC42" s="125"/>
      <c r="AD42" s="115"/>
      <c r="AE42" s="59"/>
      <c r="AI42" s="379" t="s">
        <v>222</v>
      </c>
      <c r="AJ42" s="379">
        <f>F39+I39+J39+K39+M39+F42+I42+J42+K42+M42+G45+H45+N45+O45+L45+G48+H48+L48+N48+O48</f>
        <v>399</v>
      </c>
      <c r="AK42" s="379"/>
      <c r="AL42" s="379"/>
      <c r="AM42" s="379"/>
      <c r="AN42" s="379"/>
      <c r="AO42" s="379"/>
    </row>
    <row r="43" spans="2:41" s="1" customFormat="1" ht="24.95" customHeight="1" thickTop="1" x14ac:dyDescent="0.3">
      <c r="B43" s="5"/>
      <c r="C43" s="415" t="s">
        <v>81</v>
      </c>
      <c r="D43" s="257" t="s">
        <v>122</v>
      </c>
      <c r="E43" s="229" t="s">
        <v>99</v>
      </c>
      <c r="F43" s="346"/>
      <c r="G43" s="43" t="s">
        <v>199</v>
      </c>
      <c r="H43" s="260" t="s">
        <v>61</v>
      </c>
      <c r="I43" s="260"/>
      <c r="J43" s="260"/>
      <c r="K43" s="260"/>
      <c r="L43" s="260" t="s">
        <v>144</v>
      </c>
      <c r="M43" s="260"/>
      <c r="N43" s="43" t="s">
        <v>200</v>
      </c>
      <c r="O43" s="260" t="s">
        <v>198</v>
      </c>
      <c r="P43" s="44"/>
      <c r="Q43" s="44"/>
      <c r="R43" s="136"/>
      <c r="S43" s="141"/>
      <c r="T43" s="43"/>
      <c r="U43" s="61"/>
      <c r="V43" s="43"/>
      <c r="W43" s="61"/>
      <c r="X43" s="44"/>
      <c r="Y43" s="61"/>
      <c r="Z43" s="62"/>
      <c r="AA43" s="45"/>
      <c r="AB43" s="45"/>
      <c r="AC43" s="225"/>
      <c r="AD43" s="226" t="s">
        <v>17</v>
      </c>
      <c r="AE43" s="227">
        <v>0.36805555555555558</v>
      </c>
      <c r="AI43" s="380" t="s">
        <v>229</v>
      </c>
      <c r="AJ43" s="379">
        <f>M39+K42+H45+O48</f>
        <v>79</v>
      </c>
      <c r="AK43" s="379"/>
      <c r="AL43" s="379"/>
      <c r="AM43" s="379"/>
      <c r="AN43" s="379"/>
      <c r="AO43" s="379"/>
    </row>
    <row r="44" spans="2:41" s="1" customFormat="1" ht="48" customHeight="1" x14ac:dyDescent="0.3">
      <c r="B44" s="5"/>
      <c r="C44" s="416"/>
      <c r="D44" s="256" t="s">
        <v>124</v>
      </c>
      <c r="E44" s="350" t="s">
        <v>100</v>
      </c>
      <c r="F44" s="48"/>
      <c r="G44" s="49" t="s">
        <v>52</v>
      </c>
      <c r="H44" s="49" t="s">
        <v>3</v>
      </c>
      <c r="I44" s="49"/>
      <c r="J44" s="49"/>
      <c r="K44" s="49"/>
      <c r="L44" s="49" t="s">
        <v>53</v>
      </c>
      <c r="M44" s="49"/>
      <c r="N44" s="49" t="s">
        <v>2</v>
      </c>
      <c r="O44" s="49" t="s">
        <v>6</v>
      </c>
      <c r="P44" s="142"/>
      <c r="Q44" s="357"/>
      <c r="R44" s="139" t="s">
        <v>1</v>
      </c>
      <c r="S44" s="68"/>
      <c r="T44" s="49"/>
      <c r="U44" s="49"/>
      <c r="V44" s="49"/>
      <c r="W44" s="49"/>
      <c r="X44" s="50"/>
      <c r="Y44" s="49"/>
      <c r="Z44" s="63"/>
      <c r="AA44" s="51"/>
      <c r="AB44" s="51"/>
      <c r="AC44" s="52"/>
      <c r="AD44" s="222" t="s">
        <v>73</v>
      </c>
      <c r="AE44" s="54">
        <f>SUM(F45:AD45)</f>
        <v>130</v>
      </c>
      <c r="AI44" s="380" t="s">
        <v>225</v>
      </c>
      <c r="AJ44" s="379">
        <f>I39+F42+L48</f>
        <v>49</v>
      </c>
      <c r="AK44" s="379"/>
      <c r="AL44" s="379"/>
      <c r="AM44" s="379"/>
      <c r="AN44" s="379"/>
      <c r="AO44" s="379"/>
    </row>
    <row r="45" spans="2:41" s="1" customFormat="1" ht="30" customHeight="1" thickBot="1" x14ac:dyDescent="0.35">
      <c r="B45" s="5"/>
      <c r="C45" s="417"/>
      <c r="D45" s="38" t="s">
        <v>0</v>
      </c>
      <c r="E45" s="228" t="s">
        <v>101</v>
      </c>
      <c r="F45" s="109"/>
      <c r="G45" s="110">
        <v>21</v>
      </c>
      <c r="H45" s="110">
        <v>19</v>
      </c>
      <c r="I45" s="110"/>
      <c r="J45" s="110"/>
      <c r="K45" s="110"/>
      <c r="L45" s="110"/>
      <c r="M45" s="110"/>
      <c r="N45" s="110">
        <v>36</v>
      </c>
      <c r="O45" s="110">
        <v>3</v>
      </c>
      <c r="P45" s="111"/>
      <c r="Q45" s="110"/>
      <c r="R45" s="154">
        <v>51</v>
      </c>
      <c r="S45" s="160"/>
      <c r="T45" s="117"/>
      <c r="U45" s="117"/>
      <c r="V45" s="117"/>
      <c r="W45" s="117"/>
      <c r="X45" s="111"/>
      <c r="Y45" s="117"/>
      <c r="Z45" s="123"/>
      <c r="AA45" s="124"/>
      <c r="AB45" s="124"/>
      <c r="AC45" s="125"/>
      <c r="AD45" s="122"/>
      <c r="AE45" s="59"/>
      <c r="AI45" s="380" t="s">
        <v>232</v>
      </c>
      <c r="AJ45" s="379">
        <v>21</v>
      </c>
      <c r="AK45" s="379"/>
      <c r="AL45" s="379"/>
      <c r="AM45" s="379"/>
      <c r="AN45" s="379"/>
      <c r="AO45" s="379"/>
    </row>
    <row r="46" spans="2:41" s="1" customFormat="1" ht="24.95" customHeight="1" thickTop="1" x14ac:dyDescent="0.3">
      <c r="B46" s="5"/>
      <c r="C46" s="415" t="s">
        <v>82</v>
      </c>
      <c r="D46" s="257" t="s">
        <v>122</v>
      </c>
      <c r="E46" s="230" t="s">
        <v>102</v>
      </c>
      <c r="F46" s="146"/>
      <c r="G46" s="260" t="s">
        <v>57</v>
      </c>
      <c r="H46" s="43" t="s">
        <v>58</v>
      </c>
      <c r="I46" s="43"/>
      <c r="J46" s="260"/>
      <c r="K46" s="43"/>
      <c r="L46" s="260" t="s">
        <v>144</v>
      </c>
      <c r="M46" s="260"/>
      <c r="N46" s="43" t="s">
        <v>143</v>
      </c>
      <c r="O46" s="361" t="s">
        <v>61</v>
      </c>
      <c r="P46" s="44"/>
      <c r="Q46" s="43"/>
      <c r="R46" s="136"/>
      <c r="S46" s="141"/>
      <c r="T46" s="43"/>
      <c r="U46" s="43"/>
      <c r="V46" s="43"/>
      <c r="W46" s="43"/>
      <c r="X46" s="44"/>
      <c r="Y46" s="43"/>
      <c r="Z46" s="62"/>
      <c r="AA46" s="45"/>
      <c r="AB46" s="45"/>
      <c r="AC46" s="225"/>
      <c r="AD46" s="226" t="s">
        <v>17</v>
      </c>
      <c r="AE46" s="227">
        <v>0.4236111111111111</v>
      </c>
      <c r="AI46" s="380" t="s">
        <v>231</v>
      </c>
      <c r="AJ46" s="379">
        <v>0</v>
      </c>
      <c r="AK46" s="379"/>
      <c r="AL46" s="379"/>
      <c r="AM46" s="379"/>
      <c r="AN46" s="379"/>
      <c r="AO46" s="379"/>
    </row>
    <row r="47" spans="2:41" s="1" customFormat="1" ht="48" customHeight="1" x14ac:dyDescent="0.3">
      <c r="B47" s="5"/>
      <c r="C47" s="418"/>
      <c r="D47" s="256" t="s">
        <v>124</v>
      </c>
      <c r="E47" s="351" t="s">
        <v>103</v>
      </c>
      <c r="F47" s="48"/>
      <c r="G47" s="68" t="s">
        <v>7</v>
      </c>
      <c r="H47" s="49" t="s">
        <v>2</v>
      </c>
      <c r="I47" s="49"/>
      <c r="J47" s="49"/>
      <c r="K47" s="49"/>
      <c r="L47" s="49" t="s">
        <v>8</v>
      </c>
      <c r="M47" s="49"/>
      <c r="N47" s="49" t="s">
        <v>6</v>
      </c>
      <c r="O47" s="49" t="s">
        <v>3</v>
      </c>
      <c r="P47" s="50"/>
      <c r="Q47" s="357"/>
      <c r="R47" s="139" t="s">
        <v>1</v>
      </c>
      <c r="S47" s="68"/>
      <c r="T47" s="49"/>
      <c r="U47" s="49"/>
      <c r="V47" s="49"/>
      <c r="W47" s="49"/>
      <c r="X47" s="50"/>
      <c r="Y47" s="49"/>
      <c r="Z47" s="68"/>
      <c r="AA47" s="51"/>
      <c r="AB47" s="51"/>
      <c r="AC47" s="52"/>
      <c r="AD47" s="222" t="s">
        <v>77</v>
      </c>
      <c r="AE47" s="54">
        <f>SUM(F48:AD48)</f>
        <v>135</v>
      </c>
      <c r="AI47" s="380" t="s">
        <v>226</v>
      </c>
      <c r="AJ47" s="379">
        <f>J39+I42+O45+N48</f>
        <v>84</v>
      </c>
      <c r="AK47" s="379"/>
      <c r="AL47" s="379"/>
      <c r="AM47" s="379"/>
      <c r="AN47" s="379"/>
      <c r="AO47" s="379"/>
    </row>
    <row r="48" spans="2:41" s="1" customFormat="1" ht="30" customHeight="1" thickBot="1" x14ac:dyDescent="0.35">
      <c r="B48" s="5"/>
      <c r="C48" s="418"/>
      <c r="D48" s="38" t="s">
        <v>0</v>
      </c>
      <c r="E48" s="228" t="s">
        <v>104</v>
      </c>
      <c r="F48" s="161"/>
      <c r="G48" s="113">
        <v>17</v>
      </c>
      <c r="H48" s="113">
        <v>24</v>
      </c>
      <c r="I48" s="113"/>
      <c r="J48" s="113"/>
      <c r="K48" s="113"/>
      <c r="L48" s="113">
        <v>11</v>
      </c>
      <c r="M48" s="113"/>
      <c r="N48" s="113">
        <v>35</v>
      </c>
      <c r="O48" s="362">
        <v>17</v>
      </c>
      <c r="P48" s="162"/>
      <c r="Q48" s="110"/>
      <c r="R48" s="154">
        <v>31</v>
      </c>
      <c r="S48" s="157"/>
      <c r="T48" s="164"/>
      <c r="U48" s="164"/>
      <c r="V48" s="164"/>
      <c r="W48" s="164"/>
      <c r="X48" s="114"/>
      <c r="Y48" s="165"/>
      <c r="Z48" s="166"/>
      <c r="AA48" s="158"/>
      <c r="AB48" s="158"/>
      <c r="AC48" s="167"/>
      <c r="AD48" s="115"/>
      <c r="AE48" s="148"/>
      <c r="AI48" s="380" t="s">
        <v>7</v>
      </c>
      <c r="AJ48" s="379">
        <f>K39+J42+G48</f>
        <v>54</v>
      </c>
      <c r="AK48" s="379"/>
      <c r="AL48" s="379"/>
      <c r="AM48" s="379"/>
      <c r="AN48" s="379"/>
      <c r="AO48" s="379"/>
    </row>
    <row r="49" spans="2:41" ht="24.95" customHeight="1" thickTop="1" x14ac:dyDescent="0.3">
      <c r="C49" s="445" t="s">
        <v>89</v>
      </c>
      <c r="D49" s="37" t="s">
        <v>122</v>
      </c>
      <c r="E49" s="241" t="s">
        <v>105</v>
      </c>
      <c r="F49" s="137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146"/>
      <c r="T49" s="43"/>
      <c r="U49" s="43"/>
      <c r="V49" s="43"/>
      <c r="W49" s="43"/>
      <c r="X49" s="44"/>
      <c r="Y49" s="43"/>
      <c r="Z49" s="43"/>
      <c r="AA49" s="44"/>
      <c r="AB49" s="173"/>
      <c r="AC49" s="174"/>
      <c r="AD49" s="175"/>
      <c r="AE49" s="47"/>
      <c r="AF49"/>
      <c r="AI49" s="380" t="s">
        <v>230</v>
      </c>
      <c r="AJ49" s="380">
        <f>F39+M42+N45+H48</f>
        <v>112</v>
      </c>
      <c r="AK49" s="380"/>
      <c r="AL49" s="380"/>
      <c r="AM49" s="380"/>
      <c r="AN49" s="380"/>
      <c r="AO49" s="380"/>
    </row>
    <row r="50" spans="2:41" ht="45" customHeight="1" x14ac:dyDescent="0.3">
      <c r="C50" s="446"/>
      <c r="D50" s="262" t="s">
        <v>142</v>
      </c>
      <c r="E50" s="352" t="s">
        <v>111</v>
      </c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  <c r="T50" s="211"/>
      <c r="U50" s="212"/>
      <c r="V50" s="212"/>
      <c r="W50" s="212"/>
      <c r="X50" s="214"/>
      <c r="Y50" s="212"/>
      <c r="Z50" s="212"/>
      <c r="AA50" s="215"/>
      <c r="AB50" s="216"/>
      <c r="AC50" s="217"/>
      <c r="AD50" s="218"/>
      <c r="AE50" s="219"/>
      <c r="AF50"/>
      <c r="AH50" s="261"/>
      <c r="AI50" s="380"/>
      <c r="AJ50" s="380">
        <f>SUM(AJ43:AJ49)</f>
        <v>399</v>
      </c>
      <c r="AK50" s="380"/>
      <c r="AL50" s="380"/>
      <c r="AM50" s="380"/>
      <c r="AN50" s="380"/>
      <c r="AO50" s="380"/>
    </row>
    <row r="51" spans="2:41" ht="30" customHeight="1" thickBot="1" x14ac:dyDescent="0.35">
      <c r="C51" s="447"/>
      <c r="D51" s="36" t="s">
        <v>0</v>
      </c>
      <c r="E51" s="242" t="s">
        <v>112</v>
      </c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10"/>
      <c r="Q51" s="56"/>
      <c r="R51" s="56"/>
      <c r="S51" s="161"/>
      <c r="T51" s="113"/>
      <c r="U51" s="113"/>
      <c r="V51" s="110"/>
      <c r="W51" s="113"/>
      <c r="X51" s="114"/>
      <c r="Y51" s="110"/>
      <c r="Z51" s="113"/>
      <c r="AA51" s="114"/>
      <c r="AB51" s="204"/>
      <c r="AC51" s="205"/>
      <c r="AD51" s="206"/>
      <c r="AE51" s="59"/>
      <c r="AF51"/>
      <c r="AI51" s="380" t="s">
        <v>233</v>
      </c>
      <c r="AJ51" s="380">
        <f>Q39+Q42+R45+R48</f>
        <v>181</v>
      </c>
      <c r="AK51" s="380"/>
      <c r="AL51" s="380"/>
      <c r="AM51" s="380"/>
      <c r="AN51" s="380"/>
      <c r="AO51" s="380"/>
    </row>
    <row r="52" spans="2:41" s="1" customFormat="1" ht="32.1" customHeight="1" thickTop="1" thickBot="1" x14ac:dyDescent="0.35">
      <c r="B52" s="5"/>
      <c r="C52" s="250"/>
      <c r="D52" s="251"/>
      <c r="E52" s="252" t="s">
        <v>14</v>
      </c>
      <c r="F52" s="149">
        <f t="shared" ref="F52:AC52" si="4">SUM(F39,F42,F45,F48)</f>
        <v>38</v>
      </c>
      <c r="G52" s="150">
        <f t="shared" si="4"/>
        <v>38</v>
      </c>
      <c r="H52" s="150">
        <f t="shared" si="4"/>
        <v>43</v>
      </c>
      <c r="I52" s="150">
        <f>SUM(I39,I42,I45,I48)</f>
        <v>46</v>
      </c>
      <c r="J52" s="150">
        <f>SUM(J39,J42,J45,J48)</f>
        <v>38</v>
      </c>
      <c r="K52" s="150">
        <f t="shared" si="4"/>
        <v>43</v>
      </c>
      <c r="L52" s="150">
        <f t="shared" si="4"/>
        <v>11</v>
      </c>
      <c r="M52" s="150">
        <f t="shared" si="4"/>
        <v>51</v>
      </c>
      <c r="N52" s="150">
        <f t="shared" si="4"/>
        <v>71</v>
      </c>
      <c r="O52" s="150">
        <f t="shared" si="4"/>
        <v>20</v>
      </c>
      <c r="P52" s="150">
        <f t="shared" si="4"/>
        <v>0</v>
      </c>
      <c r="Q52" s="150">
        <f t="shared" si="4"/>
        <v>99</v>
      </c>
      <c r="R52" s="151">
        <f t="shared" si="4"/>
        <v>82</v>
      </c>
      <c r="S52" s="149">
        <f t="shared" si="4"/>
        <v>0</v>
      </c>
      <c r="T52" s="150">
        <f t="shared" si="4"/>
        <v>0</v>
      </c>
      <c r="U52" s="150">
        <f t="shared" si="4"/>
        <v>0</v>
      </c>
      <c r="V52" s="150">
        <f t="shared" si="4"/>
        <v>0</v>
      </c>
      <c r="W52" s="150">
        <f t="shared" si="4"/>
        <v>0</v>
      </c>
      <c r="X52" s="150">
        <f t="shared" si="4"/>
        <v>0</v>
      </c>
      <c r="Y52" s="150">
        <f t="shared" si="4"/>
        <v>0</v>
      </c>
      <c r="Z52" s="150">
        <f t="shared" si="4"/>
        <v>0</v>
      </c>
      <c r="AA52" s="150">
        <f t="shared" si="4"/>
        <v>0</v>
      </c>
      <c r="AB52" s="150">
        <f t="shared" si="4"/>
        <v>0</v>
      </c>
      <c r="AC52" s="151">
        <f t="shared" si="4"/>
        <v>0</v>
      </c>
      <c r="AD52" s="220">
        <f>SUM(AD39)</f>
        <v>0</v>
      </c>
      <c r="AE52" s="152">
        <f>SUM(F52:AD52)</f>
        <v>580</v>
      </c>
      <c r="AI52" s="379"/>
      <c r="AJ52" s="379"/>
      <c r="AK52" s="379"/>
      <c r="AL52" s="379"/>
      <c r="AM52" s="379"/>
      <c r="AN52" s="379"/>
      <c r="AO52" s="379"/>
    </row>
    <row r="53" spans="2:41" s="1" customFormat="1" ht="35.1" customHeight="1" thickBot="1" x14ac:dyDescent="0.35">
      <c r="B53" s="5"/>
      <c r="C53" s="419" t="s">
        <v>120</v>
      </c>
      <c r="D53" s="420"/>
      <c r="E53" s="253" t="s">
        <v>121</v>
      </c>
      <c r="F53" s="439" t="s">
        <v>10</v>
      </c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1"/>
      <c r="AI53" s="379"/>
      <c r="AJ53" s="379"/>
      <c r="AK53" s="379"/>
      <c r="AL53" s="379"/>
      <c r="AM53" s="379"/>
      <c r="AN53" s="379"/>
      <c r="AO53" s="379"/>
    </row>
    <row r="54" spans="2:41" s="1" customFormat="1" ht="24.95" customHeight="1" thickTop="1" x14ac:dyDescent="0.3">
      <c r="B54" s="2"/>
      <c r="C54" s="416" t="s">
        <v>83</v>
      </c>
      <c r="D54" s="257" t="s">
        <v>122</v>
      </c>
      <c r="E54" s="229" t="s">
        <v>105</v>
      </c>
      <c r="F54" s="168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2"/>
      <c r="R54" s="209" t="s">
        <v>4</v>
      </c>
      <c r="S54" s="42"/>
      <c r="T54" s="71"/>
      <c r="U54" s="71"/>
      <c r="V54" s="71"/>
      <c r="W54" s="71"/>
      <c r="X54" s="71"/>
      <c r="Y54" s="71"/>
      <c r="Z54" s="71"/>
      <c r="AA54" s="367"/>
      <c r="AB54" s="368"/>
      <c r="AC54" s="169"/>
      <c r="AD54" s="207">
        <v>0.47916666666666669</v>
      </c>
      <c r="AE54" s="170"/>
      <c r="AI54" s="379"/>
      <c r="AJ54" s="379"/>
      <c r="AK54" s="379"/>
      <c r="AL54" s="379"/>
      <c r="AM54" s="379"/>
      <c r="AN54" s="379"/>
      <c r="AO54" s="379"/>
    </row>
    <row r="55" spans="2:41" ht="48" customHeight="1" x14ac:dyDescent="0.3">
      <c r="C55" s="416"/>
      <c r="D55" s="256" t="s">
        <v>124</v>
      </c>
      <c r="E55" s="350" t="s">
        <v>106</v>
      </c>
      <c r="F55" s="68"/>
      <c r="G55" s="49"/>
      <c r="H55" s="49"/>
      <c r="I55" s="49"/>
      <c r="J55" s="49"/>
      <c r="K55" s="49"/>
      <c r="L55" s="49"/>
      <c r="M55" s="49"/>
      <c r="N55" s="49"/>
      <c r="O55" s="49"/>
      <c r="P55" s="171"/>
      <c r="Q55" s="171" t="s">
        <v>186</v>
      </c>
      <c r="R55" s="172" t="s">
        <v>1</v>
      </c>
      <c r="S55" s="48"/>
      <c r="T55" s="49"/>
      <c r="U55" s="49"/>
      <c r="V55" s="49"/>
      <c r="W55" s="49"/>
      <c r="X55" s="49"/>
      <c r="Y55" s="49"/>
      <c r="Z55" s="49"/>
      <c r="AA55" s="313"/>
      <c r="AB55" s="315"/>
      <c r="AC55" s="103"/>
      <c r="AD55" s="222" t="s">
        <v>74</v>
      </c>
      <c r="AE55" s="54">
        <f>SUM(F56:AD56)</f>
        <v>119</v>
      </c>
      <c r="AF55"/>
      <c r="AI55" s="380"/>
      <c r="AJ55" s="380"/>
      <c r="AK55" s="380"/>
      <c r="AL55" s="380"/>
      <c r="AM55" s="380"/>
      <c r="AN55" s="380"/>
      <c r="AO55" s="380"/>
    </row>
    <row r="56" spans="2:41" ht="30" customHeight="1" thickBot="1" x14ac:dyDescent="0.35">
      <c r="C56" s="416"/>
      <c r="D56" s="38" t="s">
        <v>0</v>
      </c>
      <c r="E56" s="228" t="s">
        <v>107</v>
      </c>
      <c r="F56" s="157"/>
      <c r="G56" s="113"/>
      <c r="H56" s="113"/>
      <c r="I56" s="113"/>
      <c r="J56" s="113"/>
      <c r="K56" s="113"/>
      <c r="L56" s="113"/>
      <c r="M56" s="113"/>
      <c r="N56" s="113"/>
      <c r="O56" s="113"/>
      <c r="P56" s="111"/>
      <c r="Q56" s="111"/>
      <c r="R56" s="110">
        <v>119</v>
      </c>
      <c r="S56" s="109"/>
      <c r="T56" s="110"/>
      <c r="U56" s="110"/>
      <c r="V56" s="110"/>
      <c r="W56" s="110"/>
      <c r="X56" s="110"/>
      <c r="Y56" s="110"/>
      <c r="Z56" s="110"/>
      <c r="AA56" s="369"/>
      <c r="AB56" s="370"/>
      <c r="AC56" s="135"/>
      <c r="AD56" s="115"/>
      <c r="AE56" s="59"/>
      <c r="AF56"/>
      <c r="AI56" s="380"/>
      <c r="AJ56" s="380"/>
      <c r="AK56" s="380"/>
      <c r="AL56" s="380"/>
      <c r="AM56" s="380"/>
      <c r="AN56" s="380"/>
      <c r="AO56" s="380"/>
    </row>
    <row r="57" spans="2:41" ht="24.95" customHeight="1" thickTop="1" x14ac:dyDescent="0.3">
      <c r="C57" s="415" t="s">
        <v>84</v>
      </c>
      <c r="D57" s="257" t="s">
        <v>122</v>
      </c>
      <c r="E57" s="243" t="s">
        <v>108</v>
      </c>
      <c r="F57" s="137"/>
      <c r="G57" s="43"/>
      <c r="H57" s="43"/>
      <c r="I57" s="43"/>
      <c r="J57" s="43"/>
      <c r="K57" s="43"/>
      <c r="L57" s="43"/>
      <c r="M57" s="43"/>
      <c r="N57" s="43"/>
      <c r="O57" s="43"/>
      <c r="P57" s="371"/>
      <c r="Q57" s="372"/>
      <c r="R57" s="260"/>
      <c r="S57" s="146"/>
      <c r="T57" s="43"/>
      <c r="U57" s="43"/>
      <c r="V57" s="43"/>
      <c r="W57" s="43"/>
      <c r="X57" s="44"/>
      <c r="Y57" s="43"/>
      <c r="Z57" s="43"/>
      <c r="AA57" s="43"/>
      <c r="AB57" s="209" t="s">
        <v>4</v>
      </c>
      <c r="AC57" s="174"/>
      <c r="AD57" s="175"/>
      <c r="AE57" s="47"/>
      <c r="AF57"/>
    </row>
    <row r="58" spans="2:41" ht="48" customHeight="1" x14ac:dyDescent="0.3">
      <c r="C58" s="416"/>
      <c r="D58" s="256" t="s">
        <v>124</v>
      </c>
      <c r="E58" s="353" t="s">
        <v>46</v>
      </c>
      <c r="F58" s="68"/>
      <c r="G58" s="49"/>
      <c r="H58" s="49"/>
      <c r="I58" s="49"/>
      <c r="J58" s="49"/>
      <c r="K58" s="49"/>
      <c r="L58" s="49"/>
      <c r="M58" s="49"/>
      <c r="N58" s="49"/>
      <c r="O58" s="176"/>
      <c r="P58" s="373"/>
      <c r="Q58" s="374"/>
      <c r="R58" s="49"/>
      <c r="S58" s="48"/>
      <c r="T58" s="68"/>
      <c r="U58" s="49"/>
      <c r="V58" s="49"/>
      <c r="W58" s="49"/>
      <c r="X58" s="177"/>
      <c r="Y58" s="49"/>
      <c r="Z58" s="49"/>
      <c r="AA58" s="171" t="s">
        <v>186</v>
      </c>
      <c r="AB58" s="172" t="s">
        <v>1</v>
      </c>
      <c r="AC58" s="180"/>
      <c r="AD58" s="53"/>
      <c r="AE58" s="76">
        <f>SUM(F59:AD59)</f>
        <v>119</v>
      </c>
      <c r="AF58"/>
      <c r="AJ58" s="381">
        <f>T66+V66+W66+X66+S69+U69+Z69+AA69</f>
        <v>129</v>
      </c>
    </row>
    <row r="59" spans="2:41" ht="30" customHeight="1" thickBot="1" x14ac:dyDescent="0.35">
      <c r="C59" s="417"/>
      <c r="D59" s="38" t="s">
        <v>0</v>
      </c>
      <c r="E59" s="242" t="s">
        <v>109</v>
      </c>
      <c r="F59" s="202"/>
      <c r="G59" s="203"/>
      <c r="H59" s="203"/>
      <c r="I59" s="203"/>
      <c r="J59" s="203"/>
      <c r="K59" s="203"/>
      <c r="L59" s="203"/>
      <c r="M59" s="203"/>
      <c r="N59" s="203"/>
      <c r="O59" s="203"/>
      <c r="P59" s="375"/>
      <c r="Q59" s="376"/>
      <c r="R59" s="113"/>
      <c r="S59" s="161"/>
      <c r="T59" s="113"/>
      <c r="U59" s="113"/>
      <c r="V59" s="110"/>
      <c r="W59" s="113"/>
      <c r="X59" s="114"/>
      <c r="Y59" s="110"/>
      <c r="Z59" s="113"/>
      <c r="AA59" s="111"/>
      <c r="AB59" s="110">
        <v>119</v>
      </c>
      <c r="AC59" s="205"/>
      <c r="AD59" s="206"/>
      <c r="AE59" s="59"/>
      <c r="AF59"/>
      <c r="AI59" s="380" t="s">
        <v>229</v>
      </c>
      <c r="AJ59" s="380">
        <f>V66+U69</f>
        <v>49</v>
      </c>
      <c r="AK59" s="380"/>
      <c r="AL59" s="380"/>
      <c r="AM59" s="380"/>
      <c r="AN59" s="380"/>
    </row>
    <row r="60" spans="2:41" ht="24" customHeight="1" thickTop="1" x14ac:dyDescent="0.3">
      <c r="C60" s="421" t="s">
        <v>85</v>
      </c>
      <c r="D60" s="39">
        <v>1</v>
      </c>
      <c r="E60" s="244" t="s">
        <v>47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1"/>
      <c r="S60" s="79"/>
      <c r="T60" s="80"/>
      <c r="U60" s="80"/>
      <c r="V60" s="83"/>
      <c r="W60" s="83"/>
      <c r="X60" s="80"/>
      <c r="Y60" s="83"/>
      <c r="Z60" s="83"/>
      <c r="AA60" s="182"/>
      <c r="AB60" s="43"/>
      <c r="AC60" s="174"/>
      <c r="AD60" s="84"/>
      <c r="AE60" s="47"/>
      <c r="AF60"/>
      <c r="AI60" s="380" t="s">
        <v>225</v>
      </c>
      <c r="AJ60" s="380">
        <f>W66+Z69</f>
        <v>35</v>
      </c>
      <c r="AK60" s="380"/>
      <c r="AL60" s="380"/>
      <c r="AM60" s="380"/>
      <c r="AN60" s="380"/>
    </row>
    <row r="61" spans="2:41" ht="24" customHeight="1" x14ac:dyDescent="0.3">
      <c r="C61" s="416"/>
      <c r="D61" s="40">
        <v>2</v>
      </c>
      <c r="E61" s="245" t="s">
        <v>110</v>
      </c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75"/>
      <c r="S61" s="85"/>
      <c r="T61" s="87"/>
      <c r="U61" s="87"/>
      <c r="V61" s="87"/>
      <c r="W61" s="87"/>
      <c r="X61" s="87"/>
      <c r="Y61" s="87"/>
      <c r="Z61" s="87"/>
      <c r="AA61" s="72"/>
      <c r="AB61" s="71"/>
      <c r="AC61" s="183"/>
      <c r="AD61" s="89"/>
      <c r="AE61" s="54"/>
      <c r="AF61"/>
      <c r="AI61" s="380" t="s">
        <v>232</v>
      </c>
      <c r="AJ61" s="380"/>
      <c r="AK61" s="380"/>
      <c r="AL61" s="380"/>
      <c r="AM61" s="380"/>
      <c r="AN61" s="380"/>
    </row>
    <row r="62" spans="2:41" ht="24" customHeight="1" x14ac:dyDescent="0.3">
      <c r="C62" s="416"/>
      <c r="D62" s="41">
        <v>3</v>
      </c>
      <c r="E62" s="246" t="s">
        <v>152</v>
      </c>
      <c r="F62" s="90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57"/>
      <c r="S62" s="184"/>
      <c r="T62" s="185"/>
      <c r="U62" s="77"/>
      <c r="V62" s="92"/>
      <c r="W62" s="92"/>
      <c r="X62" s="92"/>
      <c r="Y62" s="92"/>
      <c r="Z62" s="93"/>
      <c r="AA62" s="144"/>
      <c r="AB62" s="56"/>
      <c r="AC62" s="181"/>
      <c r="AD62" s="58"/>
      <c r="AE62" s="54"/>
      <c r="AF62"/>
      <c r="AI62" s="380" t="s">
        <v>231</v>
      </c>
      <c r="AJ62" s="380"/>
      <c r="AK62" s="380"/>
      <c r="AL62" s="380"/>
      <c r="AM62" s="380"/>
      <c r="AN62" s="380"/>
    </row>
    <row r="63" spans="2:41" ht="24.95" customHeight="1" thickBot="1" x14ac:dyDescent="0.35">
      <c r="C63" s="422"/>
      <c r="D63" s="38" t="s">
        <v>0</v>
      </c>
      <c r="E63" s="231" t="s">
        <v>157</v>
      </c>
      <c r="F63" s="14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55"/>
      <c r="S63" s="186"/>
      <c r="T63" s="187"/>
      <c r="U63" s="65"/>
      <c r="V63" s="97"/>
      <c r="W63" s="97"/>
      <c r="X63" s="97"/>
      <c r="Y63" s="97"/>
      <c r="Z63" s="97"/>
      <c r="AA63" s="55"/>
      <c r="AB63" s="99"/>
      <c r="AC63" s="188"/>
      <c r="AD63" s="67"/>
      <c r="AE63" s="59"/>
      <c r="AF63"/>
      <c r="AI63" s="380" t="s">
        <v>226</v>
      </c>
      <c r="AJ63" s="380">
        <f>X66+S69</f>
        <v>18</v>
      </c>
      <c r="AK63" s="380"/>
      <c r="AL63" s="380"/>
      <c r="AM63" s="380"/>
      <c r="AN63" s="380"/>
    </row>
    <row r="64" spans="2:41" ht="24.95" customHeight="1" thickTop="1" x14ac:dyDescent="0.3">
      <c r="C64" s="423" t="s">
        <v>86</v>
      </c>
      <c r="D64" s="257" t="s">
        <v>122</v>
      </c>
      <c r="E64" s="243" t="s">
        <v>145</v>
      </c>
      <c r="F64" s="137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2"/>
      <c r="T64" s="43" t="s">
        <v>63</v>
      </c>
      <c r="U64" s="43"/>
      <c r="V64" s="43" t="s">
        <v>61</v>
      </c>
      <c r="W64" s="44" t="s">
        <v>60</v>
      </c>
      <c r="X64" s="44" t="s">
        <v>64</v>
      </c>
      <c r="Y64" s="44"/>
      <c r="Z64" s="43"/>
      <c r="AA64" s="44"/>
      <c r="AB64" s="43"/>
      <c r="AC64" s="174"/>
      <c r="AD64" s="208">
        <v>0.76388888888888884</v>
      </c>
      <c r="AE64" s="224"/>
      <c r="AF64"/>
      <c r="AI64" s="380" t="s">
        <v>7</v>
      </c>
      <c r="AJ64" s="380">
        <v>0</v>
      </c>
      <c r="AK64" s="380"/>
      <c r="AL64" s="380"/>
      <c r="AM64" s="380"/>
      <c r="AN64" s="380"/>
    </row>
    <row r="65" spans="3:40" ht="48" customHeight="1" x14ac:dyDescent="0.3">
      <c r="C65" s="424"/>
      <c r="D65" s="256" t="s">
        <v>124</v>
      </c>
      <c r="E65" s="353" t="s">
        <v>146</v>
      </c>
      <c r="F65" s="6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 t="s">
        <v>2</v>
      </c>
      <c r="U65" s="49"/>
      <c r="V65" s="49" t="s">
        <v>3</v>
      </c>
      <c r="W65" s="50" t="s">
        <v>8</v>
      </c>
      <c r="X65" s="50" t="s">
        <v>6</v>
      </c>
      <c r="Y65" s="50"/>
      <c r="Z65" s="49"/>
      <c r="AA65" s="50"/>
      <c r="AB65" s="49" t="s">
        <v>1</v>
      </c>
      <c r="AC65" s="178"/>
      <c r="AD65" s="222" t="s">
        <v>78</v>
      </c>
      <c r="AE65" s="54">
        <f>SUM(F66:AD66)</f>
        <v>108</v>
      </c>
      <c r="AF65"/>
      <c r="AI65" s="380" t="s">
        <v>230</v>
      </c>
      <c r="AJ65" s="380">
        <f>T66+AA69</f>
        <v>27</v>
      </c>
      <c r="AK65" s="380"/>
      <c r="AL65" s="380"/>
      <c r="AM65" s="380"/>
      <c r="AN65" s="380"/>
    </row>
    <row r="66" spans="3:40" ht="30" customHeight="1" thickBot="1" x14ac:dyDescent="0.35">
      <c r="C66" s="425"/>
      <c r="D66" s="38" t="s">
        <v>0</v>
      </c>
      <c r="E66" s="231" t="s">
        <v>147</v>
      </c>
      <c r="F66" s="155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/>
      <c r="S66" s="109"/>
      <c r="T66" s="110">
        <v>13</v>
      </c>
      <c r="U66" s="110"/>
      <c r="V66" s="110">
        <v>25</v>
      </c>
      <c r="W66" s="111">
        <v>12</v>
      </c>
      <c r="X66" s="111">
        <v>9</v>
      </c>
      <c r="Y66" s="111"/>
      <c r="Z66" s="110"/>
      <c r="AA66" s="111"/>
      <c r="AB66" s="110">
        <v>24</v>
      </c>
      <c r="AC66" s="135"/>
      <c r="AD66" s="122">
        <v>25</v>
      </c>
      <c r="AE66" s="59"/>
      <c r="AF66"/>
      <c r="AI66" s="380"/>
      <c r="AJ66" s="380">
        <f>SUM(AJ59:AJ65)</f>
        <v>129</v>
      </c>
      <c r="AK66" s="380"/>
      <c r="AL66" s="380"/>
      <c r="AM66" s="380"/>
      <c r="AN66" s="380"/>
    </row>
    <row r="67" spans="3:40" ht="24.95" customHeight="1" thickTop="1" x14ac:dyDescent="0.3">
      <c r="C67" s="424" t="s">
        <v>87</v>
      </c>
      <c r="D67" s="257" t="s">
        <v>122</v>
      </c>
      <c r="E67" s="247" t="s">
        <v>148</v>
      </c>
      <c r="F67" s="168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42" t="s">
        <v>59</v>
      </c>
      <c r="T67" s="43"/>
      <c r="U67" s="43" t="s">
        <v>61</v>
      </c>
      <c r="V67" s="43"/>
      <c r="W67" s="43"/>
      <c r="X67" s="44"/>
      <c r="Y67" s="44" t="s">
        <v>58</v>
      </c>
      <c r="Z67" s="43" t="s">
        <v>60</v>
      </c>
      <c r="AA67" s="44" t="s">
        <v>57</v>
      </c>
      <c r="AB67" s="43"/>
      <c r="AC67" s="174"/>
      <c r="AD67" s="259">
        <v>0.82638888888888884</v>
      </c>
      <c r="AE67" s="224"/>
      <c r="AF67"/>
      <c r="AI67" s="380" t="s">
        <v>233</v>
      </c>
      <c r="AJ67" s="380">
        <f>R56+AB59+AB66+AB69</f>
        <v>308</v>
      </c>
      <c r="AK67" s="380"/>
      <c r="AL67" s="380"/>
      <c r="AM67" s="380"/>
      <c r="AN67" s="380"/>
    </row>
    <row r="68" spans="3:40" ht="48" customHeight="1" x14ac:dyDescent="0.3">
      <c r="C68" s="424"/>
      <c r="D68" s="256" t="s">
        <v>124</v>
      </c>
      <c r="E68" s="353" t="s">
        <v>149</v>
      </c>
      <c r="F68" s="6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 t="s">
        <v>54</v>
      </c>
      <c r="T68" s="49"/>
      <c r="U68" s="49" t="s">
        <v>3</v>
      </c>
      <c r="V68" s="49"/>
      <c r="W68" s="49"/>
      <c r="X68" s="50"/>
      <c r="Y68" s="50" t="s">
        <v>197</v>
      </c>
      <c r="Z68" s="49" t="s">
        <v>8</v>
      </c>
      <c r="AA68" s="50" t="s">
        <v>196</v>
      </c>
      <c r="AB68" s="49" t="s">
        <v>1</v>
      </c>
      <c r="AC68" s="189"/>
      <c r="AD68" s="222" t="s">
        <v>162</v>
      </c>
      <c r="AE68" s="54">
        <f>SUM(F69:AD69)</f>
        <v>116</v>
      </c>
      <c r="AF68"/>
      <c r="AH68" s="261"/>
      <c r="AI68" s="380"/>
      <c r="AJ68" s="380"/>
      <c r="AK68" s="380"/>
      <c r="AL68" s="380"/>
      <c r="AM68" s="380"/>
      <c r="AN68" s="380"/>
    </row>
    <row r="69" spans="3:40" ht="30" customHeight="1" thickBot="1" x14ac:dyDescent="0.35">
      <c r="C69" s="424"/>
      <c r="D69" s="347" t="s">
        <v>151</v>
      </c>
      <c r="E69" s="354" t="s">
        <v>150</v>
      </c>
      <c r="F69" s="157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12">
        <v>9</v>
      </c>
      <c r="T69" s="113"/>
      <c r="U69" s="113">
        <v>24</v>
      </c>
      <c r="V69" s="113"/>
      <c r="W69" s="113"/>
      <c r="X69" s="114"/>
      <c r="Y69" s="114"/>
      <c r="Z69" s="110">
        <v>23</v>
      </c>
      <c r="AA69" s="114">
        <v>14</v>
      </c>
      <c r="AB69" s="110">
        <v>46</v>
      </c>
      <c r="AC69" s="205"/>
      <c r="AD69" s="115"/>
      <c r="AE69" s="59"/>
      <c r="AF69"/>
      <c r="AI69" s="380" t="s">
        <v>234</v>
      </c>
      <c r="AJ69" s="380"/>
      <c r="AK69" s="380"/>
      <c r="AL69" s="380"/>
      <c r="AM69" s="380"/>
      <c r="AN69" s="380"/>
    </row>
    <row r="70" spans="3:40" ht="32.1" customHeight="1" thickTop="1" thickBot="1" x14ac:dyDescent="0.35">
      <c r="C70" s="410"/>
      <c r="D70" s="411"/>
      <c r="E70" s="248" t="s">
        <v>14</v>
      </c>
      <c r="F70" s="190">
        <f>SUM(F56,F59,F66,F69)</f>
        <v>0</v>
      </c>
      <c r="G70" s="191">
        <f t="shared" ref="G70:AC70" si="5">SUM(G56,G59,G66,G69)</f>
        <v>0</v>
      </c>
      <c r="H70" s="191">
        <f t="shared" si="5"/>
        <v>0</v>
      </c>
      <c r="I70" s="191">
        <f t="shared" si="5"/>
        <v>0</v>
      </c>
      <c r="J70" s="191">
        <f t="shared" si="5"/>
        <v>0</v>
      </c>
      <c r="K70" s="191">
        <f t="shared" si="5"/>
        <v>0</v>
      </c>
      <c r="L70" s="191">
        <f t="shared" si="5"/>
        <v>0</v>
      </c>
      <c r="M70" s="191">
        <f t="shared" si="5"/>
        <v>0</v>
      </c>
      <c r="N70" s="191">
        <f t="shared" si="5"/>
        <v>0</v>
      </c>
      <c r="O70" s="191">
        <f t="shared" si="5"/>
        <v>0</v>
      </c>
      <c r="P70" s="191">
        <f>SUM(P56,AA59,P66,P69)</f>
        <v>0</v>
      </c>
      <c r="Q70" s="191">
        <f>Q39+Q42</f>
        <v>99</v>
      </c>
      <c r="R70" s="192">
        <f>R45+R48+R56</f>
        <v>201</v>
      </c>
      <c r="S70" s="190">
        <f t="shared" si="5"/>
        <v>9</v>
      </c>
      <c r="T70" s="191">
        <f t="shared" si="5"/>
        <v>13</v>
      </c>
      <c r="U70" s="191">
        <f t="shared" si="5"/>
        <v>24</v>
      </c>
      <c r="V70" s="191">
        <f t="shared" si="5"/>
        <v>25</v>
      </c>
      <c r="W70" s="191">
        <f t="shared" si="5"/>
        <v>12</v>
      </c>
      <c r="X70" s="191">
        <f t="shared" si="5"/>
        <v>9</v>
      </c>
      <c r="Y70" s="191">
        <f>SUM(Y56,Y59,Y66,Y69)</f>
        <v>0</v>
      </c>
      <c r="Z70" s="191">
        <f t="shared" si="5"/>
        <v>23</v>
      </c>
      <c r="AA70" s="191">
        <f>AA69</f>
        <v>14</v>
      </c>
      <c r="AB70" s="191">
        <f>AB59+AB66+AB69</f>
        <v>189</v>
      </c>
      <c r="AC70" s="193">
        <f t="shared" si="5"/>
        <v>0</v>
      </c>
      <c r="AD70" s="194">
        <f>SUM(AD45,AD48,AD56,AD66,AD69)</f>
        <v>25</v>
      </c>
      <c r="AE70" s="195">
        <f>SUM(AD45,AD48,AE55,AE58,AE65,AE68)</f>
        <v>462</v>
      </c>
      <c r="AF70"/>
      <c r="AI70" s="380" t="s">
        <v>235</v>
      </c>
      <c r="AJ70" s="380"/>
      <c r="AK70" s="380"/>
      <c r="AL70" s="380"/>
      <c r="AM70" s="380"/>
      <c r="AN70" s="380"/>
    </row>
    <row r="71" spans="3:40" ht="42" customHeight="1" thickTop="1" thickBot="1" x14ac:dyDescent="0.35">
      <c r="C71" s="17"/>
      <c r="D71" s="23"/>
      <c r="E71" s="249" t="s">
        <v>119</v>
      </c>
      <c r="F71" s="196">
        <f t="shared" ref="F71:AE71" si="6">SUM(F33,F52,F70)</f>
        <v>86</v>
      </c>
      <c r="G71" s="197">
        <f t="shared" si="6"/>
        <v>86</v>
      </c>
      <c r="H71" s="197">
        <f t="shared" si="6"/>
        <v>88</v>
      </c>
      <c r="I71" s="197">
        <f t="shared" si="6"/>
        <v>93</v>
      </c>
      <c r="J71" s="197">
        <f t="shared" si="6"/>
        <v>81</v>
      </c>
      <c r="K71" s="197">
        <f t="shared" si="6"/>
        <v>81</v>
      </c>
      <c r="L71" s="197">
        <f t="shared" si="6"/>
        <v>32</v>
      </c>
      <c r="M71" s="197">
        <f t="shared" si="6"/>
        <v>92</v>
      </c>
      <c r="N71" s="197">
        <f t="shared" si="6"/>
        <v>109</v>
      </c>
      <c r="O71" s="197">
        <f t="shared" si="6"/>
        <v>68</v>
      </c>
      <c r="P71" s="197">
        <f t="shared" si="6"/>
        <v>22</v>
      </c>
      <c r="Q71" s="197">
        <f t="shared" si="6"/>
        <v>292</v>
      </c>
      <c r="R71" s="198">
        <f t="shared" si="6"/>
        <v>412</v>
      </c>
      <c r="S71" s="196">
        <f t="shared" si="6"/>
        <v>54</v>
      </c>
      <c r="T71" s="197">
        <f>SUM(T33,T52,T70)</f>
        <v>45</v>
      </c>
      <c r="U71" s="197">
        <f t="shared" si="6"/>
        <v>50</v>
      </c>
      <c r="V71" s="197">
        <f t="shared" si="6"/>
        <v>55</v>
      </c>
      <c r="W71" s="197">
        <f t="shared" si="6"/>
        <v>52</v>
      </c>
      <c r="X71" s="197">
        <f t="shared" si="6"/>
        <v>49</v>
      </c>
      <c r="Y71" s="197">
        <f t="shared" si="6"/>
        <v>31</v>
      </c>
      <c r="Z71" s="197">
        <f t="shared" si="6"/>
        <v>65</v>
      </c>
      <c r="AA71" s="197">
        <f t="shared" si="6"/>
        <v>61</v>
      </c>
      <c r="AB71" s="197">
        <f t="shared" si="6"/>
        <v>289</v>
      </c>
      <c r="AC71" s="199">
        <f t="shared" si="6"/>
        <v>0</v>
      </c>
      <c r="AD71" s="200">
        <f t="shared" si="6"/>
        <v>118</v>
      </c>
      <c r="AE71" s="201">
        <f t="shared" si="6"/>
        <v>2230</v>
      </c>
      <c r="AF71"/>
      <c r="AI71" s="380" t="s">
        <v>233</v>
      </c>
      <c r="AJ71" s="379">
        <f>AJ23+AJ51+AJ67</f>
        <v>812</v>
      </c>
    </row>
    <row r="72" spans="3:40" ht="12" customHeight="1" x14ac:dyDescent="0.3">
      <c r="E72" s="20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11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3:40" hidden="1" x14ac:dyDescent="0.3"/>
    <row r="74" spans="3:40" ht="24.95" hidden="1" customHeight="1" x14ac:dyDescent="0.3">
      <c r="D74" s="393" t="s">
        <v>126</v>
      </c>
      <c r="E74" s="263" t="s">
        <v>127</v>
      </c>
      <c r="F74" s="264" t="s">
        <v>3</v>
      </c>
      <c r="G74" s="265" t="s">
        <v>53</v>
      </c>
      <c r="H74" s="265" t="s">
        <v>52</v>
      </c>
      <c r="I74" s="266" t="s">
        <v>8</v>
      </c>
      <c r="J74" s="266" t="s">
        <v>6</v>
      </c>
      <c r="K74" s="266" t="s">
        <v>7</v>
      </c>
      <c r="L74" s="267" t="s">
        <v>2</v>
      </c>
      <c r="M74" s="268" t="s">
        <v>1</v>
      </c>
      <c r="N74" s="263" t="s">
        <v>5</v>
      </c>
      <c r="O74" s="269" t="s">
        <v>128</v>
      </c>
      <c r="Q74" s="396" t="s">
        <v>129</v>
      </c>
      <c r="R74" s="270" t="s">
        <v>127</v>
      </c>
      <c r="S74" s="271" t="s">
        <v>3</v>
      </c>
      <c r="T74" s="272" t="s">
        <v>53</v>
      </c>
      <c r="U74" s="272" t="s">
        <v>52</v>
      </c>
      <c r="V74" s="273" t="s">
        <v>8</v>
      </c>
      <c r="W74" s="273" t="s">
        <v>6</v>
      </c>
      <c r="X74" s="273" t="s">
        <v>7</v>
      </c>
      <c r="Y74" s="274" t="s">
        <v>2</v>
      </c>
      <c r="Z74" s="270" t="s">
        <v>1</v>
      </c>
      <c r="AA74" s="270" t="s">
        <v>5</v>
      </c>
      <c r="AE74" s="343"/>
    </row>
    <row r="75" spans="3:40" ht="24.95" hidden="1" customHeight="1" x14ac:dyDescent="0.3">
      <c r="D75" s="394"/>
      <c r="E75" s="397">
        <f>SUM(F76,M75:O76)</f>
        <v>53</v>
      </c>
      <c r="F75" s="275">
        <f>COUNTIF($F$5:$AC$32,F74)</f>
        <v>8</v>
      </c>
      <c r="G75" s="276">
        <f t="shared" ref="G75:L75" si="7">COUNTIF($F$5:$AC$32,G74)</f>
        <v>0</v>
      </c>
      <c r="H75" s="276">
        <f t="shared" si="7"/>
        <v>0</v>
      </c>
      <c r="I75" s="276">
        <f t="shared" si="7"/>
        <v>7</v>
      </c>
      <c r="J75" s="276">
        <f t="shared" si="7"/>
        <v>8</v>
      </c>
      <c r="K75" s="276">
        <f t="shared" si="7"/>
        <v>7</v>
      </c>
      <c r="L75" s="317">
        <f t="shared" si="7"/>
        <v>8</v>
      </c>
      <c r="M75" s="399">
        <f>COUNTIF($F$5:$AC$32,M74)</f>
        <v>8</v>
      </c>
      <c r="N75" s="399">
        <v>6</v>
      </c>
      <c r="O75" s="403">
        <v>1</v>
      </c>
      <c r="P75" s="405"/>
      <c r="Q75" s="394"/>
      <c r="R75" s="389">
        <f>SUM(S76,Z75:AB76)</f>
        <v>25</v>
      </c>
      <c r="S75" s="275">
        <f>COUNTIF($F$37:$AC$51,S74)</f>
        <v>4</v>
      </c>
      <c r="T75" s="276">
        <f t="shared" ref="T75:Y75" si="8">COUNTIF($F$37:$AC$51,T74)</f>
        <v>1</v>
      </c>
      <c r="U75" s="276">
        <f t="shared" si="8"/>
        <v>1</v>
      </c>
      <c r="V75" s="276">
        <f t="shared" si="8"/>
        <v>3</v>
      </c>
      <c r="W75" s="276">
        <f t="shared" si="8"/>
        <v>4</v>
      </c>
      <c r="X75" s="276">
        <f t="shared" si="8"/>
        <v>3</v>
      </c>
      <c r="Y75" s="277">
        <f t="shared" si="8"/>
        <v>4</v>
      </c>
      <c r="Z75" s="391">
        <f>COUNTIF($F$37:$AC$51,Z74)</f>
        <v>4</v>
      </c>
      <c r="AA75" s="391">
        <v>1</v>
      </c>
    </row>
    <row r="76" spans="3:40" ht="24.95" hidden="1" customHeight="1" thickBot="1" x14ac:dyDescent="0.35">
      <c r="D76" s="394"/>
      <c r="E76" s="398"/>
      <c r="F76" s="401">
        <f>SUM(F75:L75)</f>
        <v>38</v>
      </c>
      <c r="G76" s="387"/>
      <c r="H76" s="387"/>
      <c r="I76" s="387"/>
      <c r="J76" s="387"/>
      <c r="K76" s="387"/>
      <c r="L76" s="388"/>
      <c r="M76" s="400"/>
      <c r="N76" s="400"/>
      <c r="O76" s="404"/>
      <c r="P76" s="406"/>
      <c r="Q76" s="394"/>
      <c r="R76" s="390"/>
      <c r="S76" s="401">
        <f>SUM(S75:Y75)</f>
        <v>20</v>
      </c>
      <c r="T76" s="387"/>
      <c r="U76" s="387"/>
      <c r="V76" s="387"/>
      <c r="W76" s="387"/>
      <c r="X76" s="387"/>
      <c r="Y76" s="402"/>
      <c r="Z76" s="392"/>
      <c r="AA76" s="392"/>
    </row>
    <row r="77" spans="3:40" ht="24.95" hidden="1" customHeight="1" thickTop="1" x14ac:dyDescent="0.3">
      <c r="D77" s="394"/>
      <c r="E77" s="278" t="s">
        <v>80</v>
      </c>
      <c r="F77" s="318">
        <f>IFERROR(HLOOKUP(F74,$F$6:$AC$7,2,),"")</f>
        <v>22</v>
      </c>
      <c r="G77" s="319" t="str">
        <f t="shared" ref="G77:M77" si="9">IFERROR(HLOOKUP(G74,$F$6:$AC$7,2,),"")</f>
        <v/>
      </c>
      <c r="H77" s="319" t="str">
        <f t="shared" si="9"/>
        <v/>
      </c>
      <c r="I77" s="319">
        <f t="shared" si="9"/>
        <v>24</v>
      </c>
      <c r="J77" s="319">
        <f t="shared" si="9"/>
        <v>24</v>
      </c>
      <c r="K77" s="319">
        <f t="shared" si="9"/>
        <v>24</v>
      </c>
      <c r="L77" s="320">
        <f t="shared" si="9"/>
        <v>24</v>
      </c>
      <c r="M77" s="279">
        <f t="shared" si="9"/>
        <v>43</v>
      </c>
      <c r="N77" s="278">
        <f>AD7</f>
        <v>25</v>
      </c>
      <c r="O77" s="280" t="str">
        <f t="shared" ref="O77" si="10">IFERROR(HLOOKUP(O74,$E$6:$AB$7,2,),"")</f>
        <v/>
      </c>
      <c r="P77" s="377"/>
      <c r="Q77" s="394"/>
      <c r="R77" s="280" t="s">
        <v>80</v>
      </c>
      <c r="S77" s="282">
        <f>IFERROR(HLOOKUP(S74,$F$38:$AC$39,2,),"")</f>
        <v>23</v>
      </c>
      <c r="T77" s="283" t="str">
        <f t="shared" ref="T77:Y77" si="11">IFERROR(HLOOKUP(T74,$F$38:$AC$39,2,),"")</f>
        <v/>
      </c>
      <c r="U77" s="283" t="str">
        <f t="shared" si="11"/>
        <v/>
      </c>
      <c r="V77" s="283">
        <f t="shared" si="11"/>
        <v>24</v>
      </c>
      <c r="W77" s="283">
        <f t="shared" si="11"/>
        <v>24</v>
      </c>
      <c r="X77" s="283">
        <f t="shared" si="11"/>
        <v>23</v>
      </c>
      <c r="Y77" s="284">
        <f t="shared" si="11"/>
        <v>24</v>
      </c>
      <c r="Z77" s="282">
        <f>IFERROR(HLOOKUP(Z74,$F$38:$AC$39,2,),"")</f>
        <v>48</v>
      </c>
      <c r="AA77" s="285">
        <f>AD39</f>
        <v>0</v>
      </c>
    </row>
    <row r="78" spans="3:40" ht="24.95" hidden="1" customHeight="1" x14ac:dyDescent="0.3">
      <c r="D78" s="394"/>
      <c r="E78" s="286" t="s">
        <v>79</v>
      </c>
      <c r="F78" s="324">
        <f>IFERROR(HLOOKUP(F74,$F$9:$AC$10,2,),"")</f>
        <v>24</v>
      </c>
      <c r="G78" s="288" t="str">
        <f t="shared" ref="G78:M78" si="12">IFERROR(HLOOKUP(G74,$F$9:$AC$10,2,),"")</f>
        <v/>
      </c>
      <c r="H78" s="288" t="str">
        <f t="shared" si="12"/>
        <v/>
      </c>
      <c r="I78" s="288">
        <f t="shared" si="12"/>
        <v>21</v>
      </c>
      <c r="J78" s="288">
        <f t="shared" si="12"/>
        <v>24</v>
      </c>
      <c r="K78" s="325">
        <f t="shared" si="12"/>
        <v>19</v>
      </c>
      <c r="L78" s="289">
        <f t="shared" si="12"/>
        <v>19</v>
      </c>
      <c r="M78" s="287">
        <f t="shared" si="12"/>
        <v>46</v>
      </c>
      <c r="N78" s="290">
        <f>AD10</f>
        <v>0</v>
      </c>
      <c r="O78" s="290" t="str">
        <f t="shared" ref="O78" si="13">IFERROR(HLOOKUP(O74,$E$9:$AB$10,2,),"")</f>
        <v/>
      </c>
      <c r="P78" s="377"/>
      <c r="Q78" s="394"/>
      <c r="R78" s="286" t="s">
        <v>79</v>
      </c>
      <c r="S78" s="329">
        <f>IFERROR(HLOOKUP(S74,$F$41:$AC$42,2,),"")</f>
        <v>20</v>
      </c>
      <c r="T78" s="292" t="str">
        <f t="shared" ref="T78:Z78" si="14">IFERROR(HLOOKUP(T74,$F$41:$AC$42,2,),"")</f>
        <v/>
      </c>
      <c r="U78" s="292" t="str">
        <f t="shared" si="14"/>
        <v/>
      </c>
      <c r="V78" s="292">
        <f t="shared" si="14"/>
        <v>14</v>
      </c>
      <c r="W78" s="292">
        <f t="shared" si="14"/>
        <v>22</v>
      </c>
      <c r="X78" s="330">
        <f t="shared" si="14"/>
        <v>14</v>
      </c>
      <c r="Y78" s="293">
        <f t="shared" si="14"/>
        <v>28</v>
      </c>
      <c r="Z78" s="291">
        <f t="shared" si="14"/>
        <v>51</v>
      </c>
      <c r="AA78" s="294">
        <f>AD42</f>
        <v>0</v>
      </c>
    </row>
    <row r="79" spans="3:40" ht="24.95" hidden="1" customHeight="1" x14ac:dyDescent="0.3">
      <c r="D79" s="394"/>
      <c r="E79" s="295" t="s">
        <v>130</v>
      </c>
      <c r="F79" s="324">
        <f>IFERROR(HLOOKUP(F74,$F$12:$AC$13,2,),"")</f>
        <v>24</v>
      </c>
      <c r="G79" s="288" t="str">
        <f t="shared" ref="G79:M79" si="15">IFERROR(HLOOKUP(G74,$F$12:$AC$13,2,),"")</f>
        <v/>
      </c>
      <c r="H79" s="288" t="str">
        <f t="shared" si="15"/>
        <v/>
      </c>
      <c r="I79" s="288">
        <f t="shared" si="15"/>
        <v>23</v>
      </c>
      <c r="J79" s="288">
        <f t="shared" si="15"/>
        <v>21</v>
      </c>
      <c r="K79" s="325">
        <f t="shared" si="15"/>
        <v>15</v>
      </c>
      <c r="L79" s="289">
        <f t="shared" si="15"/>
        <v>15</v>
      </c>
      <c r="M79" s="287">
        <f t="shared" si="15"/>
        <v>51</v>
      </c>
      <c r="N79" s="290">
        <f>AD13</f>
        <v>25</v>
      </c>
      <c r="O79" s="290" t="str">
        <f t="shared" ref="O79" si="16">IFERROR(HLOOKUP(O74,$E$12:$AB$13,2,),"")</f>
        <v/>
      </c>
      <c r="P79" s="377"/>
      <c r="Q79" s="394"/>
      <c r="R79" s="295" t="s">
        <v>130</v>
      </c>
      <c r="S79" s="329">
        <f>IFERROR(HLOOKUP(S74,$F$44:$AC$45,2,),"")</f>
        <v>19</v>
      </c>
      <c r="T79" s="292">
        <f t="shared" ref="T79:Z79" si="17">IFERROR(HLOOKUP(T74,$F$44:$AC$45,2,),"")</f>
        <v>0</v>
      </c>
      <c r="U79" s="292">
        <f t="shared" si="17"/>
        <v>21</v>
      </c>
      <c r="V79" s="292" t="str">
        <f t="shared" si="17"/>
        <v/>
      </c>
      <c r="W79" s="292">
        <f t="shared" si="17"/>
        <v>3</v>
      </c>
      <c r="X79" s="330" t="str">
        <f t="shared" si="17"/>
        <v/>
      </c>
      <c r="Y79" s="293">
        <f t="shared" si="17"/>
        <v>36</v>
      </c>
      <c r="Z79" s="291">
        <f t="shared" si="17"/>
        <v>51</v>
      </c>
      <c r="AA79" s="294" t="str">
        <f t="shared" ref="AA79" si="18">IFERROR(HLOOKUP(AA74,$E$44:$AA$45,2,),"")</f>
        <v/>
      </c>
    </row>
    <row r="80" spans="3:40" ht="24.95" hidden="1" customHeight="1" thickBot="1" x14ac:dyDescent="0.35">
      <c r="D80" s="394"/>
      <c r="E80" s="286" t="s">
        <v>131</v>
      </c>
      <c r="F80" s="324">
        <f>IFERROR(HLOOKUP(F74,$F$15:$AC$16,2,),"")</f>
        <v>24</v>
      </c>
      <c r="G80" s="288" t="str">
        <f t="shared" ref="G80:M80" si="19">IFERROR(HLOOKUP(G74,$F$15:$AC$16,2,),"")</f>
        <v/>
      </c>
      <c r="H80" s="288" t="str">
        <f t="shared" si="19"/>
        <v/>
      </c>
      <c r="I80" s="288">
        <f t="shared" si="19"/>
        <v>23</v>
      </c>
      <c r="J80" s="288">
        <f t="shared" si="19"/>
        <v>23</v>
      </c>
      <c r="K80" s="325">
        <f t="shared" si="19"/>
        <v>24</v>
      </c>
      <c r="L80" s="289">
        <f t="shared" si="19"/>
        <v>22</v>
      </c>
      <c r="M80" s="287">
        <f t="shared" si="19"/>
        <v>30</v>
      </c>
      <c r="N80" s="290" t="str">
        <f t="shared" ref="N80" si="20">IFERROR(HLOOKUP(N74,$E$15:$AB$16,2,),"")</f>
        <v/>
      </c>
      <c r="O80" s="290">
        <f>AD16</f>
        <v>20</v>
      </c>
      <c r="P80" s="377"/>
      <c r="Q80" s="342">
        <f>SUM(S81:Y81)</f>
        <v>399</v>
      </c>
      <c r="R80" s="296" t="s">
        <v>131</v>
      </c>
      <c r="S80" s="326">
        <f>IFERROR(HLOOKUP(S74,$F$47:$AC$48,2,),"")</f>
        <v>17</v>
      </c>
      <c r="T80" s="327" t="str">
        <f t="shared" ref="T80:Z80" si="21">IFERROR(HLOOKUP(T74,$F$47:$AC$48,2,),"")</f>
        <v/>
      </c>
      <c r="U80" s="327" t="str">
        <f t="shared" si="21"/>
        <v/>
      </c>
      <c r="V80" s="327">
        <f t="shared" si="21"/>
        <v>11</v>
      </c>
      <c r="W80" s="327">
        <f t="shared" si="21"/>
        <v>35</v>
      </c>
      <c r="X80" s="327">
        <f t="shared" si="21"/>
        <v>17</v>
      </c>
      <c r="Y80" s="328">
        <f t="shared" si="21"/>
        <v>24</v>
      </c>
      <c r="Z80" s="297">
        <f t="shared" si="21"/>
        <v>31</v>
      </c>
      <c r="AA80" s="298" t="str">
        <f t="shared" ref="AA80" si="22">IFERROR(HLOOKUP(AA74,$E$47:$AA$48,2,),"")</f>
        <v/>
      </c>
    </row>
    <row r="81" spans="4:36" ht="24.95" hidden="1" customHeight="1" thickTop="1" x14ac:dyDescent="0.3">
      <c r="D81" s="394"/>
      <c r="E81" s="295" t="s">
        <v>132</v>
      </c>
      <c r="F81" s="324">
        <f>IFERROR(HLOOKUP(F74,$F$18:$AC$19,2,),"")</f>
        <v>5</v>
      </c>
      <c r="G81" s="288" t="str">
        <f t="shared" ref="G81:M81" si="23">IFERROR(HLOOKUP(G74,$F$18:$AC$19,2,),"")</f>
        <v/>
      </c>
      <c r="H81" s="288" t="str">
        <f t="shared" si="23"/>
        <v/>
      </c>
      <c r="I81" s="288">
        <f t="shared" si="23"/>
        <v>7</v>
      </c>
      <c r="J81" s="288">
        <f t="shared" si="23"/>
        <v>16</v>
      </c>
      <c r="K81" s="325" t="str">
        <f t="shared" si="23"/>
        <v/>
      </c>
      <c r="L81" s="289">
        <f t="shared" si="23"/>
        <v>31</v>
      </c>
      <c r="M81" s="287">
        <f t="shared" si="23"/>
        <v>52</v>
      </c>
      <c r="N81" s="290">
        <f>AD19</f>
        <v>23</v>
      </c>
      <c r="O81" s="290" t="str">
        <f t="shared" ref="O81" si="24">IFERROR(HLOOKUP(O74,$E$18:$AB$19,2,),"")</f>
        <v/>
      </c>
      <c r="P81" s="377"/>
      <c r="Q81" s="341">
        <f>SUM(Q80,Z81:AA81)</f>
        <v>580</v>
      </c>
      <c r="R81" s="299" t="s">
        <v>119</v>
      </c>
      <c r="S81" s="300">
        <f>SUM(S77:S80)</f>
        <v>79</v>
      </c>
      <c r="T81" s="301">
        <f t="shared" ref="T81:AA81" si="25">SUM(T77:T80)</f>
        <v>0</v>
      </c>
      <c r="U81" s="301">
        <f t="shared" si="25"/>
        <v>21</v>
      </c>
      <c r="V81" s="301">
        <f t="shared" si="25"/>
        <v>49</v>
      </c>
      <c r="W81" s="301">
        <f t="shared" si="25"/>
        <v>84</v>
      </c>
      <c r="X81" s="301">
        <f t="shared" si="25"/>
        <v>54</v>
      </c>
      <c r="Y81" s="302">
        <f t="shared" si="25"/>
        <v>112</v>
      </c>
      <c r="Z81" s="299">
        <f t="shared" si="25"/>
        <v>181</v>
      </c>
      <c r="AA81" s="299">
        <f t="shared" si="25"/>
        <v>0</v>
      </c>
    </row>
    <row r="82" spans="4:36" ht="24.95" hidden="1" customHeight="1" x14ac:dyDescent="0.3">
      <c r="D82" s="394"/>
      <c r="E82" s="286" t="s">
        <v>134</v>
      </c>
      <c r="F82" s="324">
        <f>IFERROR(HLOOKUP(F74,$F$21:$AC$22,2,),"")</f>
        <v>17</v>
      </c>
      <c r="G82" s="288" t="str">
        <f t="shared" ref="G82:M82" si="26">IFERROR(HLOOKUP(G74,$F$21:$AC$22,2,),"")</f>
        <v/>
      </c>
      <c r="H82" s="288" t="str">
        <f t="shared" si="26"/>
        <v/>
      </c>
      <c r="I82" s="288">
        <f t="shared" si="26"/>
        <v>17</v>
      </c>
      <c r="J82" s="288">
        <f t="shared" si="26"/>
        <v>9</v>
      </c>
      <c r="K82" s="325">
        <f t="shared" si="26"/>
        <v>21</v>
      </c>
      <c r="L82" s="289">
        <f t="shared" si="26"/>
        <v>24</v>
      </c>
      <c r="M82" s="287">
        <f t="shared" si="26"/>
        <v>53</v>
      </c>
      <c r="N82" s="290" t="str">
        <f t="shared" ref="N82:O82" si="27">IFERROR(HLOOKUP(N74,$E$21:$AB$22,2,),"")</f>
        <v/>
      </c>
      <c r="O82" s="290" t="str">
        <f t="shared" si="27"/>
        <v/>
      </c>
      <c r="P82" s="377"/>
      <c r="Q82" s="393" t="s">
        <v>17</v>
      </c>
      <c r="R82" s="333" t="s">
        <v>127</v>
      </c>
      <c r="S82" s="331" t="s">
        <v>3</v>
      </c>
      <c r="T82" s="272" t="s">
        <v>53</v>
      </c>
      <c r="U82" s="272" t="s">
        <v>52</v>
      </c>
      <c r="V82" s="273" t="s">
        <v>8</v>
      </c>
      <c r="W82" s="273" t="s">
        <v>6</v>
      </c>
      <c r="X82" s="273" t="s">
        <v>7</v>
      </c>
      <c r="Y82" s="334" t="s">
        <v>2</v>
      </c>
      <c r="Z82" s="333" t="s">
        <v>1</v>
      </c>
      <c r="AA82" s="336" t="s">
        <v>5</v>
      </c>
    </row>
    <row r="83" spans="4:36" ht="24.95" hidden="1" customHeight="1" x14ac:dyDescent="0.3">
      <c r="D83" s="395"/>
      <c r="E83" s="286" t="s">
        <v>86</v>
      </c>
      <c r="F83" s="324">
        <f>IFERROR(HLOOKUP(F74,$F$28:$AC$29,2,),"")</f>
        <v>23</v>
      </c>
      <c r="G83" s="288" t="str">
        <f t="shared" ref="G83:M83" si="28">IFERROR(HLOOKUP(G74,$F$28:$AC$29,2,),"")</f>
        <v/>
      </c>
      <c r="H83" s="288" t="str">
        <f t="shared" si="28"/>
        <v/>
      </c>
      <c r="I83" s="288" t="str">
        <f t="shared" si="28"/>
        <v/>
      </c>
      <c r="J83" s="288">
        <f t="shared" si="28"/>
        <v>25</v>
      </c>
      <c r="K83" s="325">
        <f t="shared" si="28"/>
        <v>14</v>
      </c>
      <c r="L83" s="289">
        <f t="shared" si="28"/>
        <v>27</v>
      </c>
      <c r="M83" s="287">
        <f t="shared" si="28"/>
        <v>48</v>
      </c>
      <c r="N83" s="290">
        <f>AD29</f>
        <v>0</v>
      </c>
      <c r="O83" s="290" t="str">
        <f t="shared" ref="O83" si="29">IFERROR(HLOOKUP(O74,$E$28:$AB$29,2,),"")</f>
        <v/>
      </c>
      <c r="P83" s="377"/>
      <c r="Q83" s="394"/>
      <c r="R83" s="397">
        <f>SUM(S84,Z83,AB83)</f>
        <v>18</v>
      </c>
      <c r="S83" s="332">
        <f>COUNTIF($F$54:$AC$69,S82)</f>
        <v>2</v>
      </c>
      <c r="T83" s="276">
        <f t="shared" ref="T83:Y83" si="30">COUNTIF($F$54:$AC$69,T82)</f>
        <v>0</v>
      </c>
      <c r="U83" s="276">
        <f t="shared" si="30"/>
        <v>0</v>
      </c>
      <c r="V83" s="276">
        <f t="shared" si="30"/>
        <v>2</v>
      </c>
      <c r="W83" s="276">
        <f t="shared" si="30"/>
        <v>2</v>
      </c>
      <c r="X83" s="276">
        <f t="shared" si="30"/>
        <v>1</v>
      </c>
      <c r="Y83" s="317">
        <f t="shared" si="30"/>
        <v>2</v>
      </c>
      <c r="Z83" s="399">
        <f>COUNTIF($F$54:$AC$69,Z82)</f>
        <v>4</v>
      </c>
      <c r="AA83" s="337">
        <v>2</v>
      </c>
      <c r="AB83" s="385">
        <f>SUM(AA83:AA84)</f>
        <v>5</v>
      </c>
    </row>
    <row r="84" spans="4:36" ht="24.95" hidden="1" customHeight="1" thickBot="1" x14ac:dyDescent="0.35">
      <c r="D84" s="340">
        <f>SUM(F85:L85)</f>
        <v>772</v>
      </c>
      <c r="E84" s="296" t="s">
        <v>87</v>
      </c>
      <c r="F84" s="321">
        <f>IFERROR(HLOOKUP(F74,$F$31:$AC$32,2,),"")</f>
        <v>23</v>
      </c>
      <c r="G84" s="322" t="str">
        <f t="shared" ref="G84:M84" si="31">IFERROR(HLOOKUP(G74,$F$31:$AC$32,2,),"")</f>
        <v/>
      </c>
      <c r="H84" s="322" t="str">
        <f t="shared" si="31"/>
        <v/>
      </c>
      <c r="I84" s="322">
        <f t="shared" si="31"/>
        <v>23</v>
      </c>
      <c r="J84" s="322">
        <f t="shared" si="31"/>
        <v>18</v>
      </c>
      <c r="K84" s="322">
        <f t="shared" si="31"/>
        <v>17</v>
      </c>
      <c r="L84" s="323">
        <f t="shared" si="31"/>
        <v>16</v>
      </c>
      <c r="M84" s="303">
        <f t="shared" si="31"/>
        <v>0</v>
      </c>
      <c r="N84" s="305">
        <f>AD32</f>
        <v>0</v>
      </c>
      <c r="O84" s="304" t="str">
        <f t="shared" ref="O84" si="32">IFERROR(HLOOKUP(O74,$E$31:$AB$32,2,),"")</f>
        <v/>
      </c>
      <c r="P84" s="377"/>
      <c r="Q84" s="394"/>
      <c r="R84" s="398"/>
      <c r="S84" s="386">
        <f>SUM(S83:Y83)</f>
        <v>9</v>
      </c>
      <c r="T84" s="387"/>
      <c r="U84" s="387"/>
      <c r="V84" s="387"/>
      <c r="W84" s="387"/>
      <c r="X84" s="387"/>
      <c r="Y84" s="388"/>
      <c r="Z84" s="400"/>
      <c r="AA84" s="338">
        <v>3</v>
      </c>
      <c r="AB84" s="385"/>
    </row>
    <row r="85" spans="4:36" ht="24.95" hidden="1" customHeight="1" thickTop="1" x14ac:dyDescent="0.3">
      <c r="D85" s="341">
        <f>SUM(D84,M85:O85)</f>
        <v>1188</v>
      </c>
      <c r="E85" s="306" t="s">
        <v>119</v>
      </c>
      <c r="F85" s="300">
        <f>SUM(F77:F84)</f>
        <v>162</v>
      </c>
      <c r="G85" s="301">
        <f t="shared" ref="G85:O85" si="33">SUM(G77:G84)</f>
        <v>0</v>
      </c>
      <c r="H85" s="301">
        <f t="shared" si="33"/>
        <v>0</v>
      </c>
      <c r="I85" s="301">
        <f t="shared" si="33"/>
        <v>138</v>
      </c>
      <c r="J85" s="301">
        <f t="shared" si="33"/>
        <v>160</v>
      </c>
      <c r="K85" s="301">
        <f t="shared" si="33"/>
        <v>134</v>
      </c>
      <c r="L85" s="302">
        <f t="shared" si="33"/>
        <v>178</v>
      </c>
      <c r="M85" s="307">
        <f t="shared" si="33"/>
        <v>323</v>
      </c>
      <c r="N85" s="299">
        <f t="shared" si="33"/>
        <v>73</v>
      </c>
      <c r="O85" s="308">
        <f t="shared" si="33"/>
        <v>20</v>
      </c>
      <c r="P85" s="309"/>
      <c r="Q85" s="394"/>
      <c r="R85" s="280" t="s">
        <v>130</v>
      </c>
      <c r="S85" s="310"/>
      <c r="T85" s="311"/>
      <c r="U85" s="311"/>
      <c r="V85" s="311"/>
      <c r="W85" s="311"/>
      <c r="X85" s="311"/>
      <c r="Y85" s="335"/>
      <c r="Z85" s="312"/>
      <c r="AA85" s="339">
        <f>AD45</f>
        <v>0</v>
      </c>
    </row>
    <row r="86" spans="4:36" ht="24.95" hidden="1" customHeight="1" x14ac:dyDescent="0.3">
      <c r="Q86" s="394"/>
      <c r="R86" s="286" t="s">
        <v>131</v>
      </c>
      <c r="S86" s="313"/>
      <c r="T86" s="314"/>
      <c r="U86" s="314"/>
      <c r="V86" s="314"/>
      <c r="W86" s="314"/>
      <c r="X86" s="314"/>
      <c r="Y86" s="315"/>
      <c r="Z86" s="316"/>
      <c r="AA86" s="294">
        <f>AD48</f>
        <v>0</v>
      </c>
    </row>
    <row r="87" spans="4:36" ht="24.95" hidden="1" customHeight="1" x14ac:dyDescent="0.3">
      <c r="E87" s="345">
        <f>SUM(F87:O87)</f>
        <v>2230</v>
      </c>
      <c r="F87" s="344">
        <f>SUM(D84,Q80,Q90)</f>
        <v>1300</v>
      </c>
      <c r="M87" s="344">
        <f>SUM(M85,Z81,Z91)</f>
        <v>812</v>
      </c>
      <c r="N87" s="344">
        <f>SUM(N85,AA81,AA91)</f>
        <v>98</v>
      </c>
      <c r="O87" s="344">
        <f>SUM(O85)</f>
        <v>20</v>
      </c>
      <c r="Q87" s="394"/>
      <c r="R87" s="295" t="s">
        <v>132</v>
      </c>
      <c r="S87" s="291" t="str">
        <f>IFERROR(HLOOKUP(S82,$F$55:$AC$56,2,),"")</f>
        <v/>
      </c>
      <c r="T87" s="292" t="str">
        <f t="shared" ref="T87:Z87" si="34">IFERROR(HLOOKUP(T82,$F$55:$AC$56,2,),"")</f>
        <v/>
      </c>
      <c r="U87" s="292" t="str">
        <f t="shared" si="34"/>
        <v/>
      </c>
      <c r="V87" s="292" t="str">
        <f t="shared" si="34"/>
        <v/>
      </c>
      <c r="W87" s="292" t="str">
        <f t="shared" si="34"/>
        <v/>
      </c>
      <c r="X87" s="292" t="str">
        <f t="shared" si="34"/>
        <v/>
      </c>
      <c r="Y87" s="293" t="str">
        <f t="shared" si="34"/>
        <v/>
      </c>
      <c r="Z87" s="291">
        <f t="shared" si="34"/>
        <v>119</v>
      </c>
      <c r="AA87" s="294">
        <f>AD56</f>
        <v>0</v>
      </c>
    </row>
    <row r="88" spans="4:36" ht="24.95" hidden="1" customHeight="1" x14ac:dyDescent="0.3">
      <c r="Q88" s="394"/>
      <c r="R88" s="286" t="s">
        <v>134</v>
      </c>
      <c r="S88" s="329" t="str">
        <f>IFERROR(HLOOKUP(S82,$F$58:$AC$59,2,),"")</f>
        <v/>
      </c>
      <c r="T88" s="292" t="str">
        <f t="shared" ref="T88:Z88" si="35">IFERROR(HLOOKUP(T82,$F$58:$AC$59,2,),"")</f>
        <v/>
      </c>
      <c r="U88" s="292" t="str">
        <f t="shared" si="35"/>
        <v/>
      </c>
      <c r="V88" s="292" t="str">
        <f t="shared" si="35"/>
        <v/>
      </c>
      <c r="W88" s="292" t="str">
        <f t="shared" si="35"/>
        <v/>
      </c>
      <c r="X88" s="330" t="str">
        <f t="shared" si="35"/>
        <v/>
      </c>
      <c r="Y88" s="293" t="str">
        <f t="shared" si="35"/>
        <v/>
      </c>
      <c r="Z88" s="291">
        <f t="shared" si="35"/>
        <v>119</v>
      </c>
      <c r="AA88" s="294" t="str">
        <f>IFERROR(HLOOKUP(AA82,$E$55:$Z$56,2,),"")</f>
        <v/>
      </c>
    </row>
    <row r="89" spans="4:36" ht="24.95" hidden="1" customHeight="1" x14ac:dyDescent="0.3">
      <c r="Q89" s="394"/>
      <c r="R89" s="286" t="s">
        <v>86</v>
      </c>
      <c r="S89" s="329">
        <f>IFERROR(HLOOKUP(S74,$F$65:$AC$66,2,),"")</f>
        <v>25</v>
      </c>
      <c r="T89" s="292" t="str">
        <f t="shared" ref="T89:Z89" si="36">IFERROR(HLOOKUP(T74,$F$65:$AC$66,2,),"")</f>
        <v/>
      </c>
      <c r="U89" s="292" t="str">
        <f t="shared" si="36"/>
        <v/>
      </c>
      <c r="V89" s="292">
        <f t="shared" si="36"/>
        <v>12</v>
      </c>
      <c r="W89" s="292">
        <f t="shared" si="36"/>
        <v>9</v>
      </c>
      <c r="X89" s="330" t="str">
        <f t="shared" si="36"/>
        <v/>
      </c>
      <c r="Y89" s="293">
        <f t="shared" si="36"/>
        <v>13</v>
      </c>
      <c r="Z89" s="291">
        <f t="shared" si="36"/>
        <v>24</v>
      </c>
      <c r="AA89" s="294">
        <f>AD66</f>
        <v>25</v>
      </c>
    </row>
    <row r="90" spans="4:36" ht="24.95" hidden="1" customHeight="1" thickBot="1" x14ac:dyDescent="0.35">
      <c r="Q90" s="342">
        <f>SUM(S91:Y91)</f>
        <v>129</v>
      </c>
      <c r="R90" s="296" t="s">
        <v>87</v>
      </c>
      <c r="S90" s="321">
        <f>IFERROR(HLOOKUP(S74,$F$68:$AC$69,2,),"")</f>
        <v>24</v>
      </c>
      <c r="T90" s="322" t="str">
        <f t="shared" ref="T90:Z90" si="37">IFERROR(HLOOKUP(T74,$F$68:$AC$69,2,),"")</f>
        <v/>
      </c>
      <c r="U90" s="322" t="str">
        <f t="shared" si="37"/>
        <v/>
      </c>
      <c r="V90" s="322">
        <f t="shared" si="37"/>
        <v>23</v>
      </c>
      <c r="W90" s="322">
        <f t="shared" si="37"/>
        <v>9</v>
      </c>
      <c r="X90" s="322">
        <f t="shared" si="37"/>
        <v>0</v>
      </c>
      <c r="Y90" s="323">
        <f t="shared" si="37"/>
        <v>14</v>
      </c>
      <c r="Z90" s="303">
        <f t="shared" si="37"/>
        <v>46</v>
      </c>
      <c r="AA90" s="305">
        <f>AD69</f>
        <v>0</v>
      </c>
    </row>
    <row r="91" spans="4:36" ht="24.95" hidden="1" customHeight="1" thickTop="1" x14ac:dyDescent="0.3">
      <c r="Q91" s="341">
        <f>SUM(Q90,Z91,AA91)</f>
        <v>462</v>
      </c>
      <c r="R91" s="299" t="s">
        <v>119</v>
      </c>
      <c r="S91" s="300">
        <f>SUM(S85:S90)</f>
        <v>49</v>
      </c>
      <c r="T91" s="301">
        <f t="shared" ref="T91:Z91" si="38">SUM(T85:T90)</f>
        <v>0</v>
      </c>
      <c r="U91" s="301">
        <f t="shared" si="38"/>
        <v>0</v>
      </c>
      <c r="V91" s="301">
        <f t="shared" si="38"/>
        <v>35</v>
      </c>
      <c r="W91" s="301">
        <f t="shared" si="38"/>
        <v>18</v>
      </c>
      <c r="X91" s="301">
        <f t="shared" si="38"/>
        <v>0</v>
      </c>
      <c r="Y91" s="302">
        <f t="shared" si="38"/>
        <v>27</v>
      </c>
      <c r="Z91" s="300">
        <f t="shared" si="38"/>
        <v>308</v>
      </c>
      <c r="AA91" s="299">
        <f>SUM(AA85:AA90)</f>
        <v>25</v>
      </c>
    </row>
    <row r="92" spans="4:36" hidden="1" x14ac:dyDescent="0.3">
      <c r="R92" s="4"/>
      <c r="S92" s="6"/>
      <c r="T92" s="6"/>
    </row>
    <row r="93" spans="4:36" hidden="1" x14ac:dyDescent="0.3"/>
    <row r="94" spans="4:36" ht="38.25" x14ac:dyDescent="0.3">
      <c r="AI94" s="381" t="s">
        <v>236</v>
      </c>
      <c r="AJ94" s="382">
        <f>AD66+AD19+AD13+AD7</f>
        <v>98</v>
      </c>
    </row>
  </sheetData>
  <mergeCells count="48">
    <mergeCell ref="S76:Y76"/>
    <mergeCell ref="Q82:Q89"/>
    <mergeCell ref="R83:R84"/>
    <mergeCell ref="Z83:Z84"/>
    <mergeCell ref="AB83:AB84"/>
    <mergeCell ref="S84:Y84"/>
    <mergeCell ref="R75:R76"/>
    <mergeCell ref="Z75:Z76"/>
    <mergeCell ref="AA75:AA76"/>
    <mergeCell ref="C70:D70"/>
    <mergeCell ref="D74:D83"/>
    <mergeCell ref="Q74:Q79"/>
    <mergeCell ref="E75:E76"/>
    <mergeCell ref="M75:M76"/>
    <mergeCell ref="N75:N76"/>
    <mergeCell ref="O75:O76"/>
    <mergeCell ref="P75:P76"/>
    <mergeCell ref="F76:L76"/>
    <mergeCell ref="F53:AE53"/>
    <mergeCell ref="C54:C56"/>
    <mergeCell ref="C57:C59"/>
    <mergeCell ref="C60:C63"/>
    <mergeCell ref="C64:C66"/>
    <mergeCell ref="C67:C69"/>
    <mergeCell ref="C37:C39"/>
    <mergeCell ref="C40:C42"/>
    <mergeCell ref="C43:C45"/>
    <mergeCell ref="C46:C48"/>
    <mergeCell ref="C49:C51"/>
    <mergeCell ref="C53:D53"/>
    <mergeCell ref="F35:AE35"/>
    <mergeCell ref="C11:C13"/>
    <mergeCell ref="C14:C16"/>
    <mergeCell ref="C17:C19"/>
    <mergeCell ref="C20:C22"/>
    <mergeCell ref="C23:C26"/>
    <mergeCell ref="C27:C29"/>
    <mergeCell ref="C30:C32"/>
    <mergeCell ref="C33:D33"/>
    <mergeCell ref="C34:D34"/>
    <mergeCell ref="C35:D36"/>
    <mergeCell ref="E35:E36"/>
    <mergeCell ref="C8:C10"/>
    <mergeCell ref="C1:AE1"/>
    <mergeCell ref="C3:D4"/>
    <mergeCell ref="E3:E4"/>
    <mergeCell ref="F3:AE3"/>
    <mergeCell ref="C5:C7"/>
  </mergeCells>
  <phoneticPr fontId="1" type="noConversion"/>
  <conditionalFormatting sqref="AE54:AE70 AC67:AC69 AD54:AD69 AC57:AC64 F52:AE52 AE37:AE48 AC5:AC30 F49:AA51 AC49:AE51 G34:AE34 F5:F48 G33:AC33 AD5:AE33 R42:R48 S36:AD48 R36:R37 R39:R40 G36:P48 Q36:Q43 Q45:Q46 Q48 G5:AB32 F54:O69 R54:Z69 P54:Q56 P60:Q69 AA57:AB69">
    <cfRule type="cellIs" dxfId="2" priority="2" operator="equal">
      <formula>"안전"</formula>
    </cfRule>
    <cfRule type="cellIs" dxfId="1" priority="3" operator="equal">
      <formula>"발열"</formula>
    </cfRule>
  </conditionalFormatting>
  <conditionalFormatting sqref="AC67:AC70 AD54:AE70 AC57:AC64 G52:AE52 AF2 AF34 B1:C48 AC4:AC30 B49:AA51 AC49:AE51 B52:F70 D3:F48 G33:AC34 AD4:AE34 R42:R48 S36:AE48 R36:R37 R39:R40 G36:P48 Q36:Q43 Q45:Q46 Q48 G4:AB32 G54:O70 R54:Z70 P54:Q56 P60:Q70 AA57:AB70">
    <cfRule type="cellIs" dxfId="0" priority="1" operator="equal">
      <formula>"1.2M"</formula>
    </cfRule>
  </conditionalFormatting>
  <dataValidations count="1">
    <dataValidation type="list" allowBlank="1" showInputMessage="1" showErrorMessage="1" sqref="F6:AC6 F58:O58 R58:AC58 F47:P47 F41:Q41 F12:AC12 F15:AC15 F18:AC18 F21:AC21 F28:AC28 F31:AC31 F68:AC68 R47:AC47 F50:AC50 S38:AC38 R44:AC44 F65:AC65 F9:AC9 S41:AC41 F38:Q38 F44:P44 F55:Z55 AC55">
      <formula1>$AI$6:$AI$14</formula1>
    </dataValidation>
  </dataValidations>
  <pageMargins left="0.19685039370078741" right="0.19685039370078741" top="0.59055118110236227" bottom="0.39370078740157483" header="0.11811023622047245" footer="0.11811023622047245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4월 강습계획</vt:lpstr>
      <vt:lpstr>4월 강습계획 (수정)</vt:lpstr>
      <vt:lpstr>4월 강습계획 (수정) (2)</vt:lpstr>
      <vt:lpstr>6월 강습계획</vt:lpstr>
      <vt:lpstr>5월 강습실적</vt:lpstr>
      <vt:lpstr>'4월 강습계획'!Print_Area</vt:lpstr>
      <vt:lpstr>'4월 강습계획 (수정)'!Print_Area</vt:lpstr>
      <vt:lpstr>'4월 강습계획 (수정) (2)'!Print_Area</vt:lpstr>
      <vt:lpstr>'5월 강습실적'!Print_Area</vt:lpstr>
      <vt:lpstr>'6월 강습계획'!Print_Area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2021-05-13T05:18:41Z</cp:lastPrinted>
  <dcterms:created xsi:type="dcterms:W3CDTF">2020-09-06T10:25:43Z</dcterms:created>
  <dcterms:modified xsi:type="dcterms:W3CDTF">2021-05-13T05:40:56Z</dcterms:modified>
</cp:coreProperties>
</file>