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415" windowHeight="7785"/>
  </bookViews>
  <sheets>
    <sheet name="10월 강습계획" sheetId="18" r:id="rId1"/>
    <sheet name="10월 강습실적" sheetId="19" state="hidden" r:id="rId2"/>
  </sheets>
  <definedNames>
    <definedName name="_xlnm.Print_Area" localSheetId="0">'10월 강습계획'!$B$1:$AE$71,'10월 강습계획'!$D$74:$O$85,'10월 강습계획'!$Q$74:$AB$91</definedName>
    <definedName name="_xlnm.Print_Area" localSheetId="1">'10월 강습실적'!$B$1:$AD$71,'10월 강습실적'!$D$74:$O$85,'10월 강습실적'!$Q$74:$AB$91</definedName>
  </definedNames>
  <calcPr calcId="125725"/>
</workbook>
</file>

<file path=xl/calcChain.xml><?xml version="1.0" encoding="utf-8"?>
<calcChain xmlns="http://schemas.openxmlformats.org/spreadsheetml/2006/main">
  <c r="AI22" i="19"/>
  <c r="AI45"/>
  <c r="AI65"/>
  <c r="AI64"/>
  <c r="AI62"/>
  <c r="AI61"/>
  <c r="AI60"/>
  <c r="AI59"/>
  <c r="AI43"/>
  <c r="AI42"/>
  <c r="AI41"/>
  <c r="AI40"/>
  <c r="AI39"/>
  <c r="AI38"/>
  <c r="AI20"/>
  <c r="AI19"/>
  <c r="AI18"/>
  <c r="AI17"/>
  <c r="AI16"/>
  <c r="AI21"/>
  <c r="AI62" i="18"/>
  <c r="AI61"/>
  <c r="AI60"/>
  <c r="AI59"/>
  <c r="AI58"/>
  <c r="AI43"/>
  <c r="AI42"/>
  <c r="AI41"/>
  <c r="AI40"/>
  <c r="AI39"/>
  <c r="AI21"/>
  <c r="AI20"/>
  <c r="AI19"/>
  <c r="AI18"/>
  <c r="AI17"/>
  <c r="R70" i="19" l="1"/>
  <c r="AA90" l="1"/>
  <c r="Z90"/>
  <c r="Y90"/>
  <c r="X90"/>
  <c r="W90"/>
  <c r="V90"/>
  <c r="U90"/>
  <c r="T90"/>
  <c r="S90"/>
  <c r="AA89"/>
  <c r="Z89"/>
  <c r="Y89"/>
  <c r="X89"/>
  <c r="W89"/>
  <c r="V89"/>
  <c r="U89"/>
  <c r="T89"/>
  <c r="S89"/>
  <c r="AA88"/>
  <c r="Z88"/>
  <c r="Y88"/>
  <c r="X88"/>
  <c r="W88"/>
  <c r="V88"/>
  <c r="U88"/>
  <c r="T88"/>
  <c r="S88"/>
  <c r="AA87"/>
  <c r="Z87"/>
  <c r="Y87"/>
  <c r="X87"/>
  <c r="W87"/>
  <c r="V87"/>
  <c r="U87"/>
  <c r="T87"/>
  <c r="S87"/>
  <c r="AA86"/>
  <c r="AA85"/>
  <c r="O84"/>
  <c r="N84"/>
  <c r="M84"/>
  <c r="L84"/>
  <c r="K84"/>
  <c r="J84"/>
  <c r="I84"/>
  <c r="H84"/>
  <c r="G84"/>
  <c r="F84"/>
  <c r="AB83"/>
  <c r="Z83"/>
  <c r="Y83"/>
  <c r="X83"/>
  <c r="W83"/>
  <c r="V83"/>
  <c r="U83"/>
  <c r="T83"/>
  <c r="S83"/>
  <c r="O83"/>
  <c r="N83"/>
  <c r="M83"/>
  <c r="L83"/>
  <c r="K83"/>
  <c r="J83"/>
  <c r="I83"/>
  <c r="H83"/>
  <c r="G83"/>
  <c r="F83"/>
  <c r="O82"/>
  <c r="N82"/>
  <c r="M82"/>
  <c r="L82"/>
  <c r="K82"/>
  <c r="J82"/>
  <c r="I82"/>
  <c r="H82"/>
  <c r="G82"/>
  <c r="F82"/>
  <c r="O81"/>
  <c r="N81"/>
  <c r="M81"/>
  <c r="L81"/>
  <c r="K81"/>
  <c r="J81"/>
  <c r="I81"/>
  <c r="H81"/>
  <c r="G81"/>
  <c r="F81"/>
  <c r="AA80"/>
  <c r="Z80"/>
  <c r="Y80"/>
  <c r="X80"/>
  <c r="W80"/>
  <c r="V80"/>
  <c r="U80"/>
  <c r="T80"/>
  <c r="S80"/>
  <c r="O80"/>
  <c r="N80"/>
  <c r="M80"/>
  <c r="L80"/>
  <c r="K80"/>
  <c r="J80"/>
  <c r="I80"/>
  <c r="H80"/>
  <c r="G80"/>
  <c r="F80"/>
  <c r="AA79"/>
  <c r="Z79"/>
  <c r="Y79"/>
  <c r="X79"/>
  <c r="W79"/>
  <c r="V79"/>
  <c r="U79"/>
  <c r="T79"/>
  <c r="S79"/>
  <c r="O79"/>
  <c r="N79"/>
  <c r="M79"/>
  <c r="L79"/>
  <c r="K79"/>
  <c r="J79"/>
  <c r="I79"/>
  <c r="H79"/>
  <c r="G79"/>
  <c r="F79"/>
  <c r="AA78"/>
  <c r="Z78"/>
  <c r="Y78"/>
  <c r="X78"/>
  <c r="W78"/>
  <c r="V78"/>
  <c r="U78"/>
  <c r="T78"/>
  <c r="S78"/>
  <c r="O78"/>
  <c r="N78"/>
  <c r="M78"/>
  <c r="L78"/>
  <c r="K78"/>
  <c r="J78"/>
  <c r="I78"/>
  <c r="H78"/>
  <c r="G78"/>
  <c r="F78"/>
  <c r="AA77"/>
  <c r="Z77"/>
  <c r="Y77"/>
  <c r="X77"/>
  <c r="W77"/>
  <c r="V77"/>
  <c r="U77"/>
  <c r="T77"/>
  <c r="S77"/>
  <c r="O77"/>
  <c r="N77"/>
  <c r="M77"/>
  <c r="L77"/>
  <c r="K77"/>
  <c r="J77"/>
  <c r="I77"/>
  <c r="H77"/>
  <c r="G77"/>
  <c r="F77"/>
  <c r="Z75"/>
  <c r="Y75"/>
  <c r="X75"/>
  <c r="W75"/>
  <c r="V75"/>
  <c r="U75"/>
  <c r="T75"/>
  <c r="S75"/>
  <c r="M75"/>
  <c r="L75"/>
  <c r="K75"/>
  <c r="J75"/>
  <c r="I75"/>
  <c r="H75"/>
  <c r="G75"/>
  <c r="F75"/>
  <c r="AC70"/>
  <c r="AB70"/>
  <c r="AA70"/>
  <c r="Z70"/>
  <c r="Y70"/>
  <c r="X70"/>
  <c r="W70"/>
  <c r="V70"/>
  <c r="U70"/>
  <c r="T70"/>
  <c r="S70"/>
  <c r="Q70"/>
  <c r="P70"/>
  <c r="O70"/>
  <c r="N70"/>
  <c r="M70"/>
  <c r="L70"/>
  <c r="K70"/>
  <c r="J70"/>
  <c r="I70"/>
  <c r="H70"/>
  <c r="G70"/>
  <c r="F70"/>
  <c r="AD68"/>
  <c r="AD65"/>
  <c r="AD58"/>
  <c r="AD55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AD47"/>
  <c r="AD44"/>
  <c r="AD41"/>
  <c r="AD38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AC33"/>
  <c r="AB33"/>
  <c r="AA33"/>
  <c r="Z33"/>
  <c r="Y33"/>
  <c r="Y71" s="1"/>
  <c r="X33"/>
  <c r="W33"/>
  <c r="V33"/>
  <c r="U33"/>
  <c r="T33"/>
  <c r="S33"/>
  <c r="R33"/>
  <c r="Q33"/>
  <c r="P33"/>
  <c r="O33"/>
  <c r="O71" s="1"/>
  <c r="N33"/>
  <c r="M33"/>
  <c r="L33"/>
  <c r="K33"/>
  <c r="J33"/>
  <c r="I33"/>
  <c r="H33"/>
  <c r="G33"/>
  <c r="F33"/>
  <c r="AD31"/>
  <c r="AD28"/>
  <c r="AD21"/>
  <c r="AD18"/>
  <c r="AD15"/>
  <c r="AD12"/>
  <c r="AD9"/>
  <c r="AD6"/>
  <c r="V71" l="1"/>
  <c r="P71"/>
  <c r="K71"/>
  <c r="J71"/>
  <c r="I71"/>
  <c r="G71"/>
  <c r="T71"/>
  <c r="H71"/>
  <c r="N71"/>
  <c r="R71"/>
  <c r="AB71"/>
  <c r="X71"/>
  <c r="W71"/>
  <c r="AA71"/>
  <c r="AD52"/>
  <c r="AD70"/>
  <c r="S71"/>
  <c r="U71"/>
  <c r="Z71"/>
  <c r="L71"/>
  <c r="M71"/>
  <c r="F71"/>
  <c r="Q71"/>
  <c r="N85"/>
  <c r="J85"/>
  <c r="AA81"/>
  <c r="V81"/>
  <c r="Z81"/>
  <c r="K85"/>
  <c r="AC71"/>
  <c r="V91"/>
  <c r="Z91"/>
  <c r="S91"/>
  <c r="W91"/>
  <c r="AA91"/>
  <c r="S84"/>
  <c r="R83" s="1"/>
  <c r="Y81"/>
  <c r="U81"/>
  <c r="T81"/>
  <c r="X81"/>
  <c r="S81"/>
  <c r="W81"/>
  <c r="S76"/>
  <c r="R75" s="1"/>
  <c r="O85"/>
  <c r="O87" s="1"/>
  <c r="F85"/>
  <c r="AD33"/>
  <c r="I85"/>
  <c r="M85"/>
  <c r="G85"/>
  <c r="H85"/>
  <c r="L85"/>
  <c r="F76"/>
  <c r="E75" s="1"/>
  <c r="T91"/>
  <c r="X91"/>
  <c r="U91"/>
  <c r="Y91"/>
  <c r="AD21" i="18"/>
  <c r="AD71" i="19" l="1"/>
  <c r="N87"/>
  <c r="M87"/>
  <c r="Q80"/>
  <c r="Q81" s="1"/>
  <c r="Q90"/>
  <c r="Q91" s="1"/>
  <c r="D84"/>
  <c r="D85" s="1"/>
  <c r="AI38" i="18"/>
  <c r="F87" i="19" l="1"/>
  <c r="E87" s="1"/>
  <c r="T70" i="18"/>
  <c r="AB70"/>
  <c r="Y70"/>
  <c r="AA70"/>
  <c r="Q70"/>
  <c r="R70"/>
  <c r="AA90"/>
  <c r="Z90"/>
  <c r="Y90"/>
  <c r="X90"/>
  <c r="W90"/>
  <c r="V90"/>
  <c r="U90"/>
  <c r="T90"/>
  <c r="S90"/>
  <c r="AA89"/>
  <c r="Z89"/>
  <c r="Y89"/>
  <c r="X89"/>
  <c r="W89"/>
  <c r="V89"/>
  <c r="U89"/>
  <c r="T89"/>
  <c r="S89"/>
  <c r="AA88"/>
  <c r="Z88"/>
  <c r="Y88"/>
  <c r="X88"/>
  <c r="W88"/>
  <c r="V88"/>
  <c r="U88"/>
  <c r="T88"/>
  <c r="S88"/>
  <c r="AA87"/>
  <c r="Z87"/>
  <c r="Y87"/>
  <c r="X87"/>
  <c r="W87"/>
  <c r="V87"/>
  <c r="U87"/>
  <c r="T87"/>
  <c r="S87"/>
  <c r="AA86"/>
  <c r="AA85"/>
  <c r="O84"/>
  <c r="N84"/>
  <c r="M84"/>
  <c r="L84"/>
  <c r="K84"/>
  <c r="J84"/>
  <c r="I84"/>
  <c r="H84"/>
  <c r="G84"/>
  <c r="F84"/>
  <c r="AB83"/>
  <c r="Z83"/>
  <c r="Y83"/>
  <c r="X83"/>
  <c r="W83"/>
  <c r="V83"/>
  <c r="U83"/>
  <c r="T83"/>
  <c r="S83"/>
  <c r="O83"/>
  <c r="N83"/>
  <c r="M83"/>
  <c r="L83"/>
  <c r="K83"/>
  <c r="J83"/>
  <c r="I83"/>
  <c r="H83"/>
  <c r="G83"/>
  <c r="F83"/>
  <c r="O82"/>
  <c r="N82"/>
  <c r="M82"/>
  <c r="L82"/>
  <c r="K82"/>
  <c r="J82"/>
  <c r="I82"/>
  <c r="H82"/>
  <c r="G82"/>
  <c r="F82"/>
  <c r="O81"/>
  <c r="N81"/>
  <c r="M81"/>
  <c r="L81"/>
  <c r="K81"/>
  <c r="J81"/>
  <c r="I81"/>
  <c r="H81"/>
  <c r="G81"/>
  <c r="F81"/>
  <c r="AA80"/>
  <c r="Z80"/>
  <c r="Y80"/>
  <c r="X80"/>
  <c r="W80"/>
  <c r="V80"/>
  <c r="U80"/>
  <c r="T80"/>
  <c r="S80"/>
  <c r="O80"/>
  <c r="N80"/>
  <c r="M80"/>
  <c r="L80"/>
  <c r="K80"/>
  <c r="J80"/>
  <c r="I80"/>
  <c r="H80"/>
  <c r="G80"/>
  <c r="F80"/>
  <c r="AA79"/>
  <c r="Z79"/>
  <c r="Y79"/>
  <c r="X79"/>
  <c r="W79"/>
  <c r="V79"/>
  <c r="U79"/>
  <c r="T79"/>
  <c r="S79"/>
  <c r="O79"/>
  <c r="N79"/>
  <c r="M79"/>
  <c r="L79"/>
  <c r="K79"/>
  <c r="J79"/>
  <c r="I79"/>
  <c r="H79"/>
  <c r="G79"/>
  <c r="F79"/>
  <c r="AA78"/>
  <c r="Z78"/>
  <c r="Y78"/>
  <c r="X78"/>
  <c r="W78"/>
  <c r="V78"/>
  <c r="U78"/>
  <c r="T78"/>
  <c r="S78"/>
  <c r="O78"/>
  <c r="N78"/>
  <c r="M78"/>
  <c r="L78"/>
  <c r="K78"/>
  <c r="J78"/>
  <c r="I78"/>
  <c r="H78"/>
  <c r="G78"/>
  <c r="F78"/>
  <c r="AA77"/>
  <c r="Z77"/>
  <c r="Y77"/>
  <c r="X77"/>
  <c r="W77"/>
  <c r="V77"/>
  <c r="U77"/>
  <c r="T77"/>
  <c r="S77"/>
  <c r="O77"/>
  <c r="N77"/>
  <c r="M77"/>
  <c r="L77"/>
  <c r="K77"/>
  <c r="J77"/>
  <c r="I77"/>
  <c r="H77"/>
  <c r="G77"/>
  <c r="F77"/>
  <c r="Z75"/>
  <c r="Y75"/>
  <c r="X75"/>
  <c r="W75"/>
  <c r="V75"/>
  <c r="U75"/>
  <c r="T75"/>
  <c r="S75"/>
  <c r="M75"/>
  <c r="L75"/>
  <c r="K75"/>
  <c r="J75"/>
  <c r="I75"/>
  <c r="H75"/>
  <c r="G75"/>
  <c r="F75"/>
  <c r="AC70"/>
  <c r="Z70"/>
  <c r="X70"/>
  <c r="W70"/>
  <c r="V70"/>
  <c r="U70"/>
  <c r="S70"/>
  <c r="P70"/>
  <c r="O70"/>
  <c r="N70"/>
  <c r="M70"/>
  <c r="L70"/>
  <c r="K70"/>
  <c r="J70"/>
  <c r="I70"/>
  <c r="H70"/>
  <c r="G70"/>
  <c r="F70"/>
  <c r="AD68"/>
  <c r="AD65"/>
  <c r="AD58"/>
  <c r="AD55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AD47"/>
  <c r="AD44"/>
  <c r="AD41"/>
  <c r="AD38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AC33"/>
  <c r="AB33"/>
  <c r="AA33"/>
  <c r="Z33"/>
  <c r="Y33"/>
  <c r="X33"/>
  <c r="W33"/>
  <c r="V33"/>
  <c r="U33"/>
  <c r="T33"/>
  <c r="S33"/>
  <c r="S71" s="1"/>
  <c r="R33"/>
  <c r="Q33"/>
  <c r="P33"/>
  <c r="O33"/>
  <c r="N33"/>
  <c r="M33"/>
  <c r="L33"/>
  <c r="K33"/>
  <c r="J33"/>
  <c r="I33"/>
  <c r="H33"/>
  <c r="G33"/>
  <c r="G71" s="1"/>
  <c r="F33"/>
  <c r="AD31"/>
  <c r="AD28"/>
  <c r="AD18"/>
  <c r="AD15"/>
  <c r="AD12"/>
  <c r="AD9"/>
  <c r="AD6"/>
  <c r="O71" l="1"/>
  <c r="K71"/>
  <c r="H71"/>
  <c r="L71"/>
  <c r="P71"/>
  <c r="T71"/>
  <c r="AB71"/>
  <c r="I85"/>
  <c r="M85"/>
  <c r="F71"/>
  <c r="Z71"/>
  <c r="AC71"/>
  <c r="X71"/>
  <c r="O85"/>
  <c r="O87" s="1"/>
  <c r="I71"/>
  <c r="M71"/>
  <c r="U71"/>
  <c r="Y71"/>
  <c r="V71"/>
  <c r="S91"/>
  <c r="W91"/>
  <c r="AD70"/>
  <c r="Q71"/>
  <c r="W71"/>
  <c r="J71"/>
  <c r="N71"/>
  <c r="T81"/>
  <c r="X81"/>
  <c r="Y81"/>
  <c r="R71"/>
  <c r="AD33"/>
  <c r="G85"/>
  <c r="K85"/>
  <c r="U91"/>
  <c r="Y91"/>
  <c r="V91"/>
  <c r="Z91"/>
  <c r="T91"/>
  <c r="X91"/>
  <c r="AA71"/>
  <c r="S84"/>
  <c r="R83" s="1"/>
  <c r="AA91"/>
  <c r="S76"/>
  <c r="R75" s="1"/>
  <c r="U81"/>
  <c r="S81"/>
  <c r="W81"/>
  <c r="AA81"/>
  <c r="AD52"/>
  <c r="V81"/>
  <c r="Z81"/>
  <c r="H85"/>
  <c r="L85"/>
  <c r="F85"/>
  <c r="J85"/>
  <c r="N85"/>
  <c r="F76"/>
  <c r="E75" s="1"/>
  <c r="AD71" l="1"/>
  <c r="N87"/>
  <c r="Q90"/>
  <c r="Q91" s="1"/>
  <c r="M87"/>
  <c r="Q80"/>
  <c r="Q81" s="1"/>
  <c r="D84"/>
  <c r="D85" s="1"/>
  <c r="F87" l="1"/>
  <c r="E87" s="1"/>
</calcChain>
</file>

<file path=xl/sharedStrings.xml><?xml version="1.0" encoding="utf-8"?>
<sst xmlns="http://schemas.openxmlformats.org/spreadsheetml/2006/main" count="866" uniqueCount="184">
  <si>
    <t>샤워 및 방역</t>
    <phoneticPr fontId="1" type="noConversion"/>
  </si>
  <si>
    <t>아쿠아</t>
    <phoneticPr fontId="1" type="noConversion"/>
  </si>
  <si>
    <t>선수</t>
    <phoneticPr fontId="1" type="noConversion"/>
  </si>
  <si>
    <t>안전A</t>
    <phoneticPr fontId="1" type="noConversion"/>
  </si>
  <si>
    <t>경영풀</t>
    <phoneticPr fontId="1" type="noConversion"/>
  </si>
  <si>
    <t>요가</t>
    <phoneticPr fontId="1" type="noConversion"/>
  </si>
  <si>
    <t>연수</t>
    <phoneticPr fontId="1" type="noConversion"/>
  </si>
  <si>
    <t>마스터즈</t>
    <phoneticPr fontId="1" type="noConversion"/>
  </si>
  <si>
    <t>교정</t>
    <phoneticPr fontId="1" type="noConversion"/>
  </si>
  <si>
    <t>월 수 금</t>
    <phoneticPr fontId="1" type="noConversion"/>
  </si>
  <si>
    <t>화   목</t>
    <phoneticPr fontId="1" type="noConversion"/>
  </si>
  <si>
    <t>화 목 토</t>
    <phoneticPr fontId="1" type="noConversion"/>
  </si>
  <si>
    <t>계</t>
    <phoneticPr fontId="1" type="noConversion"/>
  </si>
  <si>
    <t>화목</t>
    <phoneticPr fontId="1" type="noConversion"/>
  </si>
  <si>
    <t>여성전용</t>
    <phoneticPr fontId="1" type="noConversion"/>
  </si>
  <si>
    <t>김경학</t>
    <phoneticPr fontId="1" type="noConversion"/>
  </si>
  <si>
    <t>김재홍</t>
    <phoneticPr fontId="1" type="noConversion"/>
  </si>
  <si>
    <t>백정훈</t>
    <phoneticPr fontId="1" type="noConversion"/>
  </si>
  <si>
    <t>손경락</t>
    <phoneticPr fontId="1" type="noConversion"/>
  </si>
  <si>
    <t>이두용</t>
    <phoneticPr fontId="1" type="noConversion"/>
  </si>
  <si>
    <t>정재훈</t>
    <phoneticPr fontId="1" type="noConversion"/>
  </si>
  <si>
    <t>김정훈</t>
    <phoneticPr fontId="1" type="noConversion"/>
  </si>
  <si>
    <t>윤주선</t>
    <phoneticPr fontId="1" type="noConversion"/>
  </si>
  <si>
    <t>김영욱</t>
    <phoneticPr fontId="1" type="noConversion"/>
  </si>
  <si>
    <t>김진우</t>
    <phoneticPr fontId="1" type="noConversion"/>
  </si>
  <si>
    <t>도형석</t>
    <phoneticPr fontId="1" type="noConversion"/>
  </si>
  <si>
    <t>박선미</t>
    <phoneticPr fontId="1" type="noConversion"/>
  </si>
  <si>
    <t>박재우</t>
    <phoneticPr fontId="1" type="noConversion"/>
  </si>
  <si>
    <t>이은희</t>
    <phoneticPr fontId="1" type="noConversion"/>
  </si>
  <si>
    <t>이지영</t>
    <phoneticPr fontId="1" type="noConversion"/>
  </si>
  <si>
    <t>황정원</t>
    <phoneticPr fontId="1" type="noConversion"/>
  </si>
  <si>
    <t>김문주</t>
    <phoneticPr fontId="1" type="noConversion"/>
  </si>
  <si>
    <t>13:40~14:30</t>
    <phoneticPr fontId="1" type="noConversion"/>
  </si>
  <si>
    <t>15:10~16:00</t>
    <phoneticPr fontId="1" type="noConversion"/>
  </si>
  <si>
    <t>교정</t>
    <phoneticPr fontId="1" type="noConversion"/>
  </si>
  <si>
    <t>교정A</t>
    <phoneticPr fontId="1" type="noConversion"/>
  </si>
  <si>
    <t>교정B</t>
    <phoneticPr fontId="1" type="noConversion"/>
  </si>
  <si>
    <t>0,1레인</t>
    <phoneticPr fontId="1" type="noConversion"/>
  </si>
  <si>
    <t>2,3레인</t>
    <phoneticPr fontId="1" type="noConversion"/>
  </si>
  <si>
    <t>4,5레인</t>
    <phoneticPr fontId="1" type="noConversion"/>
  </si>
  <si>
    <t>6,7레인</t>
    <phoneticPr fontId="1" type="noConversion"/>
  </si>
  <si>
    <t>8,9레인</t>
    <phoneticPr fontId="1" type="noConversion"/>
  </si>
  <si>
    <t>8.9레인</t>
    <phoneticPr fontId="1" type="noConversion"/>
  </si>
  <si>
    <t>0,1,2레인</t>
    <phoneticPr fontId="1" type="noConversion"/>
  </si>
  <si>
    <t>연수</t>
    <phoneticPr fontId="1" type="noConversion"/>
  </si>
  <si>
    <t>6:20
조희정</t>
    <phoneticPr fontId="1" type="noConversion"/>
  </si>
  <si>
    <t>9:00
조희정</t>
    <phoneticPr fontId="1" type="noConversion"/>
  </si>
  <si>
    <t>11:40
이영숙</t>
    <phoneticPr fontId="1" type="noConversion"/>
  </si>
  <si>
    <r>
      <rPr>
        <b/>
        <sz val="15"/>
        <color theme="1"/>
        <rFont val="맑은 고딕"/>
        <family val="3"/>
        <charset val="129"/>
        <scheme val="minor"/>
      </rPr>
      <t>10:20</t>
    </r>
    <r>
      <rPr>
        <b/>
        <sz val="13"/>
        <color theme="1"/>
        <rFont val="맑은 고딕"/>
        <family val="3"/>
        <charset val="129"/>
        <scheme val="minor"/>
      </rPr>
      <t xml:space="preserve">
</t>
    </r>
    <r>
      <rPr>
        <b/>
        <sz val="10"/>
        <color theme="1"/>
        <rFont val="맑은 고딕"/>
        <family val="3"/>
        <charset val="129"/>
        <scheme val="minor"/>
      </rPr>
      <t>에어로빅</t>
    </r>
    <phoneticPr fontId="1" type="noConversion"/>
  </si>
  <si>
    <t>6:20
지정희</t>
    <phoneticPr fontId="1" type="noConversion"/>
  </si>
  <si>
    <t>10:20
이영숙</t>
    <phoneticPr fontId="1" type="noConversion"/>
  </si>
  <si>
    <t>18:30
이영숙</t>
    <phoneticPr fontId="1" type="noConversion"/>
  </si>
  <si>
    <t>2회차</t>
    <phoneticPr fontId="1" type="noConversion"/>
  </si>
  <si>
    <t>1회차</t>
    <phoneticPr fontId="1" type="noConversion"/>
  </si>
  <si>
    <t>3회차</t>
    <phoneticPr fontId="1" type="noConversion"/>
  </si>
  <si>
    <t>4회차</t>
    <phoneticPr fontId="1" type="noConversion"/>
  </si>
  <si>
    <t>5회차</t>
    <phoneticPr fontId="1" type="noConversion"/>
  </si>
  <si>
    <t>6회차</t>
    <phoneticPr fontId="1" type="noConversion"/>
  </si>
  <si>
    <t>선수
훈련</t>
    <phoneticPr fontId="1" type="noConversion"/>
  </si>
  <si>
    <t>9회차</t>
    <phoneticPr fontId="1" type="noConversion"/>
  </si>
  <si>
    <t>10회차</t>
    <phoneticPr fontId="1" type="noConversion"/>
  </si>
  <si>
    <t>토요일</t>
    <phoneticPr fontId="1" type="noConversion"/>
  </si>
  <si>
    <t>06:10~07:00</t>
    <phoneticPr fontId="1" type="noConversion"/>
  </si>
  <si>
    <t>07:00~07:30</t>
    <phoneticPr fontId="1" type="noConversion"/>
  </si>
  <si>
    <t>06:00~</t>
    <phoneticPr fontId="1" type="noConversion"/>
  </si>
  <si>
    <t>07:30~</t>
    <phoneticPr fontId="1" type="noConversion"/>
  </si>
  <si>
    <t>08:30~09:00</t>
    <phoneticPr fontId="1" type="noConversion"/>
  </si>
  <si>
    <t>09:00~</t>
    <phoneticPr fontId="1" type="noConversion"/>
  </si>
  <si>
    <t>09:10~10:00</t>
    <phoneticPr fontId="1" type="noConversion"/>
  </si>
  <si>
    <t>10:00~10:30</t>
    <phoneticPr fontId="1" type="noConversion"/>
  </si>
  <si>
    <t>10:30~</t>
    <phoneticPr fontId="1" type="noConversion"/>
  </si>
  <si>
    <t>10:40~11:30</t>
    <phoneticPr fontId="1" type="noConversion"/>
  </si>
  <si>
    <t>11:30~12:00</t>
    <phoneticPr fontId="1" type="noConversion"/>
  </si>
  <si>
    <t>12:00~</t>
    <phoneticPr fontId="1" type="noConversion"/>
  </si>
  <si>
    <t>12:10~13:00</t>
    <phoneticPr fontId="1" type="noConversion"/>
  </si>
  <si>
    <t>13:00~13:30</t>
    <phoneticPr fontId="1" type="noConversion"/>
  </si>
  <si>
    <t>13:30~</t>
    <phoneticPr fontId="1" type="noConversion"/>
  </si>
  <si>
    <t>14:30~15:00</t>
    <phoneticPr fontId="1" type="noConversion"/>
  </si>
  <si>
    <t>16:00~16:50</t>
    <phoneticPr fontId="1" type="noConversion"/>
  </si>
  <si>
    <t>12:10~14:00</t>
    <phoneticPr fontId="1" type="noConversion"/>
  </si>
  <si>
    <t>14:00~15:00</t>
    <phoneticPr fontId="1" type="noConversion"/>
  </si>
  <si>
    <t>총계</t>
    <phoneticPr fontId="1" type="noConversion"/>
  </si>
  <si>
    <t>근무 형태</t>
    <phoneticPr fontId="1" type="noConversion"/>
  </si>
  <si>
    <t>근무시간</t>
    <phoneticPr fontId="1" type="noConversion"/>
  </si>
  <si>
    <t>입  장</t>
    <phoneticPr fontId="1" type="noConversion"/>
  </si>
  <si>
    <t>강 습
시 간</t>
    <phoneticPr fontId="1" type="noConversion"/>
  </si>
  <si>
    <t>9레인</t>
    <phoneticPr fontId="1" type="noConversion"/>
  </si>
  <si>
    <t>월수금</t>
    <phoneticPr fontId="1" type="noConversion"/>
  </si>
  <si>
    <t>강습 수</t>
    <phoneticPr fontId="1" type="noConversion"/>
  </si>
  <si>
    <t>에어로빅</t>
    <phoneticPr fontId="1" type="noConversion"/>
  </si>
  <si>
    <t>화목토</t>
    <phoneticPr fontId="1" type="noConversion"/>
  </si>
  <si>
    <t>3회차</t>
  </si>
  <si>
    <t>4회차</t>
  </si>
  <si>
    <t>5회차</t>
  </si>
  <si>
    <t>6회차</t>
  </si>
  <si>
    <t>마스터즈</t>
    <phoneticPr fontId="1" type="noConversion"/>
  </si>
  <si>
    <t>연수</t>
    <phoneticPr fontId="1" type="noConversion"/>
  </si>
  <si>
    <t>4,5레인</t>
    <phoneticPr fontId="1" type="noConversion"/>
  </si>
  <si>
    <t>6,7레인</t>
    <phoneticPr fontId="1" type="noConversion"/>
  </si>
  <si>
    <r>
      <rPr>
        <b/>
        <sz val="11"/>
        <color theme="1"/>
        <rFont val="맑은 고딕"/>
        <family val="3"/>
        <charset val="129"/>
        <scheme val="minor"/>
      </rPr>
      <t>자유수영</t>
    </r>
    <r>
      <rPr>
        <b/>
        <sz val="10"/>
        <color theme="1"/>
        <rFont val="맑은 고딕"/>
        <family val="3"/>
        <charset val="129"/>
        <scheme val="minor"/>
      </rPr>
      <t xml:space="preserve">
[선착순]
[120명]</t>
    </r>
    <phoneticPr fontId="1" type="noConversion"/>
  </si>
  <si>
    <t>4,5,6레인</t>
    <phoneticPr fontId="1" type="noConversion"/>
  </si>
  <si>
    <t>7레인</t>
    <phoneticPr fontId="1" type="noConversion"/>
  </si>
  <si>
    <t>18:10~</t>
    <phoneticPr fontId="1" type="noConversion"/>
  </si>
  <si>
    <t>18:20~19:10</t>
    <phoneticPr fontId="1" type="noConversion"/>
  </si>
  <si>
    <t>19:10~19:40</t>
    <phoneticPr fontId="1" type="noConversion"/>
  </si>
  <si>
    <t>19:40~</t>
    <phoneticPr fontId="1" type="noConversion"/>
  </si>
  <si>
    <t>19:50~20:40</t>
    <phoneticPr fontId="1" type="noConversion"/>
  </si>
  <si>
    <t>20:40~21:00</t>
    <phoneticPr fontId="1" type="noConversion"/>
  </si>
  <si>
    <t>샤워 및 퇴장</t>
    <phoneticPr fontId="1" type="noConversion"/>
  </si>
  <si>
    <t>16:50~17:40</t>
    <phoneticPr fontId="1" type="noConversion"/>
  </si>
  <si>
    <t>17:40~18:10</t>
    <phoneticPr fontId="1" type="noConversion"/>
  </si>
  <si>
    <t>07:40~08:30</t>
    <phoneticPr fontId="1" type="noConversion"/>
  </si>
  <si>
    <t>17:30~18:10</t>
    <phoneticPr fontId="1" type="noConversion"/>
  </si>
  <si>
    <t>조희정</t>
    <phoneticPr fontId="1" type="noConversion"/>
  </si>
  <si>
    <t>조희정
18:30</t>
    <phoneticPr fontId="1" type="noConversion"/>
  </si>
  <si>
    <t>이영숙</t>
    <phoneticPr fontId="1" type="noConversion"/>
  </si>
  <si>
    <t>2,3레인</t>
    <phoneticPr fontId="1" type="noConversion"/>
  </si>
  <si>
    <t>0,1레인</t>
    <phoneticPr fontId="1" type="noConversion"/>
  </si>
  <si>
    <t>정현덕</t>
    <phoneticPr fontId="1" type="noConversion"/>
  </si>
  <si>
    <t>허정아</t>
    <phoneticPr fontId="1" type="noConversion"/>
  </si>
  <si>
    <t>안선화</t>
    <phoneticPr fontId="1" type="noConversion"/>
  </si>
  <si>
    <t>윤재진</t>
    <phoneticPr fontId="1" type="noConversion"/>
  </si>
  <si>
    <t>유연정</t>
    <phoneticPr fontId="1" type="noConversion"/>
  </si>
  <si>
    <t>3,4레인</t>
    <phoneticPr fontId="1" type="noConversion"/>
  </si>
  <si>
    <t>5,6,7레인</t>
    <phoneticPr fontId="1" type="noConversion"/>
  </si>
  <si>
    <t>박찬웅</t>
    <phoneticPr fontId="1" type="noConversion"/>
  </si>
  <si>
    <t>안전A</t>
    <phoneticPr fontId="1" type="noConversion"/>
  </si>
  <si>
    <t>선수</t>
    <phoneticPr fontId="1" type="noConversion"/>
  </si>
  <si>
    <t>교정</t>
    <phoneticPr fontId="1" type="noConversion"/>
  </si>
  <si>
    <t>교정A</t>
    <phoneticPr fontId="1" type="noConversion"/>
  </si>
  <si>
    <t>교정B</t>
    <phoneticPr fontId="1" type="noConversion"/>
  </si>
  <si>
    <t>여성전용</t>
  </si>
  <si>
    <t>여성전용</t>
    <phoneticPr fontId="1" type="noConversion"/>
  </si>
  <si>
    <t>교정</t>
  </si>
  <si>
    <t>아쿠아</t>
  </si>
  <si>
    <t>선수</t>
  </si>
  <si>
    <t>마스터즈</t>
  </si>
  <si>
    <t>0,1,2,3레인</t>
    <phoneticPr fontId="1" type="noConversion"/>
  </si>
  <si>
    <t>0,1,2레인</t>
    <phoneticPr fontId="1" type="noConversion"/>
  </si>
  <si>
    <t>5,6레인</t>
    <phoneticPr fontId="1" type="noConversion"/>
  </si>
  <si>
    <t>7,8,9레인</t>
    <phoneticPr fontId="1" type="noConversion"/>
  </si>
  <si>
    <t>0,1,2레인</t>
    <phoneticPr fontId="1" type="noConversion"/>
  </si>
  <si>
    <t>3,4레인</t>
    <phoneticPr fontId="1" type="noConversion"/>
  </si>
  <si>
    <t>5레인</t>
    <phoneticPr fontId="1" type="noConversion"/>
  </si>
  <si>
    <t>안전A</t>
  </si>
  <si>
    <t>연수</t>
  </si>
  <si>
    <t>3레인</t>
    <phoneticPr fontId="1" type="noConversion"/>
  </si>
  <si>
    <t>9레인</t>
    <phoneticPr fontId="1" type="noConversion"/>
  </si>
  <si>
    <t>4,5,6레인</t>
    <phoneticPr fontId="1" type="noConversion"/>
  </si>
  <si>
    <t>7,8레인</t>
    <phoneticPr fontId="1" type="noConversion"/>
  </si>
  <si>
    <t>0,1레인</t>
    <phoneticPr fontId="1" type="noConversion"/>
  </si>
  <si>
    <t>2,3레인</t>
    <phoneticPr fontId="1" type="noConversion"/>
  </si>
  <si>
    <t>2레인</t>
    <phoneticPr fontId="1" type="noConversion"/>
  </si>
  <si>
    <t>수영</t>
    <phoneticPr fontId="1" type="noConversion"/>
  </si>
  <si>
    <t>월수금</t>
    <phoneticPr fontId="1" type="noConversion"/>
  </si>
  <si>
    <t>화목토</t>
    <phoneticPr fontId="1" type="noConversion"/>
  </si>
  <si>
    <t>교정</t>
    <phoneticPr fontId="1" type="noConversion"/>
  </si>
  <si>
    <t>연수</t>
    <phoneticPr fontId="1" type="noConversion"/>
  </si>
  <si>
    <t>마스터즈</t>
    <phoneticPr fontId="1" type="noConversion"/>
  </si>
  <si>
    <t>선수</t>
    <phoneticPr fontId="1" type="noConversion"/>
  </si>
  <si>
    <t>안전A</t>
    <phoneticPr fontId="1" type="noConversion"/>
  </si>
  <si>
    <t>4,5레인</t>
    <phoneticPr fontId="1" type="noConversion"/>
  </si>
  <si>
    <t>6,7레인</t>
    <phoneticPr fontId="1" type="noConversion"/>
  </si>
  <si>
    <t>사무실
근무</t>
    <phoneticPr fontId="1" type="noConversion"/>
  </si>
  <si>
    <t>김애리</t>
    <phoneticPr fontId="1" type="noConversion"/>
  </si>
  <si>
    <t>김진</t>
    <phoneticPr fontId="1" type="noConversion"/>
  </si>
  <si>
    <t>안전</t>
    <phoneticPr fontId="1" type="noConversion"/>
  </si>
  <si>
    <t>교정</t>
    <phoneticPr fontId="1" type="noConversion"/>
  </si>
  <si>
    <t>연수</t>
    <phoneticPr fontId="1" type="noConversion"/>
  </si>
  <si>
    <t>마스</t>
    <phoneticPr fontId="1" type="noConversion"/>
  </si>
  <si>
    <t>선수</t>
    <phoneticPr fontId="1" type="noConversion"/>
  </si>
  <si>
    <t>7:50
조희정</t>
    <phoneticPr fontId="1" type="noConversion"/>
  </si>
  <si>
    <t>20:00
이영숙</t>
    <phoneticPr fontId="1" type="noConversion"/>
  </si>
  <si>
    <t>화목토</t>
    <phoneticPr fontId="1" type="noConversion"/>
  </si>
  <si>
    <t>안전</t>
    <phoneticPr fontId="1" type="noConversion"/>
  </si>
  <si>
    <t>교정</t>
    <phoneticPr fontId="1" type="noConversion"/>
  </si>
  <si>
    <t>연수</t>
    <phoneticPr fontId="1" type="noConversion"/>
  </si>
  <si>
    <t>마스</t>
    <phoneticPr fontId="1" type="noConversion"/>
  </si>
  <si>
    <t>선수</t>
    <phoneticPr fontId="1" type="noConversion"/>
  </si>
  <si>
    <t>화목</t>
    <phoneticPr fontId="1" type="noConversion"/>
  </si>
  <si>
    <t>아쿠아</t>
    <phoneticPr fontId="1" type="noConversion"/>
  </si>
  <si>
    <t>2021년 10월 강습 실적 ( 총 명)</t>
    <phoneticPr fontId="1" type="noConversion"/>
  </si>
  <si>
    <t>2021년 10월 강습 계획 ( 총 1,474명)</t>
    <phoneticPr fontId="1" type="noConversion"/>
  </si>
  <si>
    <t>2,3레인</t>
    <phoneticPr fontId="1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</si>
</sst>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0_);[Red]\(0\)"/>
  </numFmts>
  <fonts count="30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3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b/>
      <sz val="50"/>
      <color theme="1"/>
      <name val="맑은 고딕"/>
      <family val="3"/>
      <charset val="129"/>
      <scheme val="minor"/>
    </font>
    <font>
      <sz val="50"/>
      <color theme="1"/>
      <name val="맑은 고딕"/>
      <family val="3"/>
      <charset val="129"/>
      <scheme val="minor"/>
    </font>
    <font>
      <b/>
      <sz val="17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8"/>
      <color theme="1"/>
      <name val="맑은 고딕"/>
      <family val="3"/>
      <charset val="129"/>
      <scheme val="minor"/>
    </font>
    <font>
      <b/>
      <sz val="20"/>
      <color rgb="FFFF0000"/>
      <name val="맑은 고딕"/>
      <family val="3"/>
      <charset val="129"/>
      <scheme val="minor"/>
    </font>
    <font>
      <b/>
      <sz val="18"/>
      <color rgb="FFFF0000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6"/>
      <color theme="1"/>
      <name val="맑은 고딕"/>
      <family val="3"/>
      <charset val="129"/>
      <scheme val="minor"/>
    </font>
    <font>
      <sz val="18"/>
      <color theme="1"/>
      <name val="맑은 고딕"/>
      <family val="2"/>
      <charset val="129"/>
      <scheme val="minor"/>
    </font>
    <font>
      <b/>
      <sz val="18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4"/>
      <color theme="1"/>
      <name val="맑은 고딕"/>
      <family val="2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22"/>
      <color theme="1"/>
      <name val="맑은 고딕"/>
      <family val="2"/>
      <charset val="129"/>
      <scheme val="minor"/>
    </font>
    <font>
      <sz val="22"/>
      <color theme="1"/>
      <name val="맑은 고딕"/>
      <family val="3"/>
      <charset val="129"/>
      <scheme val="minor"/>
    </font>
    <font>
      <sz val="20"/>
      <color theme="1"/>
      <name val="맑은 고딕"/>
      <family val="2"/>
      <charset val="129"/>
      <scheme val="minor"/>
    </font>
    <font>
      <sz val="24"/>
      <color theme="1"/>
      <name val="맑은 고딕"/>
      <family val="2"/>
      <charset val="129"/>
      <scheme val="minor"/>
    </font>
    <font>
      <sz val="24"/>
      <color theme="1"/>
      <name val="맑은 고딕"/>
      <family val="3"/>
      <charset val="129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40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double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medium">
        <color auto="1"/>
      </right>
      <top/>
      <bottom style="hair">
        <color auto="1"/>
      </bottom>
      <diagonal/>
    </border>
    <border>
      <left style="double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hair">
        <color auto="1"/>
      </top>
      <bottom/>
      <diagonal/>
    </border>
    <border>
      <left style="double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/>
      <top style="hair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/>
      <right style="hair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41" fontId="6" fillId="0" borderId="0" applyFont="0" applyFill="0" applyBorder="0" applyAlignment="0" applyProtection="0">
      <alignment vertical="center"/>
    </xf>
  </cellStyleXfs>
  <cellXfs count="419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>
      <alignment vertical="center"/>
    </xf>
    <xf numFmtId="0" fontId="5" fillId="12" borderId="4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7" fillId="12" borderId="51" xfId="0" applyFont="1" applyFill="1" applyBorder="1" applyAlignment="1">
      <alignment horizontal="center" vertical="center"/>
    </xf>
    <xf numFmtId="0" fontId="12" fillId="3" borderId="27" xfId="0" applyFont="1" applyFill="1" applyBorder="1" applyAlignment="1">
      <alignment horizontal="center" vertical="center" shrinkToFit="1"/>
    </xf>
    <xf numFmtId="0" fontId="12" fillId="3" borderId="4" xfId="0" applyFont="1" applyFill="1" applyBorder="1" applyAlignment="1">
      <alignment horizontal="center" vertical="center" shrinkToFit="1"/>
    </xf>
    <xf numFmtId="0" fontId="12" fillId="3" borderId="28" xfId="0" applyFont="1" applyFill="1" applyBorder="1" applyAlignment="1">
      <alignment horizontal="center" vertical="center" shrinkToFit="1"/>
    </xf>
    <xf numFmtId="0" fontId="12" fillId="5" borderId="27" xfId="0" applyFont="1" applyFill="1" applyBorder="1" applyAlignment="1">
      <alignment horizontal="center" vertical="center" shrinkToFit="1"/>
    </xf>
    <xf numFmtId="0" fontId="12" fillId="5" borderId="4" xfId="0" applyFont="1" applyFill="1" applyBorder="1" applyAlignment="1">
      <alignment horizontal="center" vertical="center" shrinkToFit="1"/>
    </xf>
    <xf numFmtId="0" fontId="12" fillId="13" borderId="58" xfId="0" applyFont="1" applyFill="1" applyBorder="1" applyAlignment="1">
      <alignment horizontal="center" vertical="center" shrinkToFit="1"/>
    </xf>
    <xf numFmtId="0" fontId="12" fillId="5" borderId="76" xfId="0" applyFont="1" applyFill="1" applyBorder="1" applyAlignment="1">
      <alignment horizontal="center" vertical="center" shrinkToFit="1"/>
    </xf>
    <xf numFmtId="0" fontId="12" fillId="3" borderId="101" xfId="0" applyFont="1" applyFill="1" applyBorder="1" applyAlignment="1">
      <alignment horizontal="center" vertical="center" shrinkToFit="1"/>
    </xf>
    <xf numFmtId="0" fontId="12" fillId="3" borderId="102" xfId="0" applyFont="1" applyFill="1" applyBorder="1" applyAlignment="1">
      <alignment horizontal="center" vertical="center" shrinkToFit="1"/>
    </xf>
    <xf numFmtId="0" fontId="12" fillId="3" borderId="100" xfId="0" applyFont="1" applyFill="1" applyBorder="1" applyAlignment="1">
      <alignment horizontal="center" vertical="center" shrinkToFit="1"/>
    </xf>
    <xf numFmtId="0" fontId="12" fillId="5" borderId="7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0" fontId="8" fillId="2" borderId="38" xfId="0" applyFont="1" applyFill="1" applyBorder="1" applyAlignment="1">
      <alignment horizontal="center" vertical="center" shrinkToFit="1"/>
    </xf>
    <xf numFmtId="0" fontId="8" fillId="0" borderId="36" xfId="0" applyNumberFormat="1" applyFont="1" applyFill="1" applyBorder="1" applyAlignment="1">
      <alignment horizontal="center" vertical="center" shrinkToFit="1"/>
    </xf>
    <xf numFmtId="0" fontId="8" fillId="0" borderId="40" xfId="0" applyNumberFormat="1" applyFont="1" applyFill="1" applyBorder="1" applyAlignment="1">
      <alignment horizontal="center" vertical="center" shrinkToFit="1"/>
    </xf>
    <xf numFmtId="0" fontId="8" fillId="0" borderId="3" xfId="0" applyNumberFormat="1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vertical="center" shrinkToFit="1"/>
    </xf>
    <xf numFmtId="0" fontId="9" fillId="0" borderId="10" xfId="0" applyFont="1" applyFill="1" applyBorder="1" applyAlignment="1">
      <alignment vertical="center" shrinkToFit="1"/>
    </xf>
    <xf numFmtId="0" fontId="2" fillId="0" borderId="74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vertical="center" shrinkToFit="1"/>
    </xf>
    <xf numFmtId="0" fontId="2" fillId="0" borderId="66" xfId="0" applyFont="1" applyFill="1" applyBorder="1" applyAlignment="1">
      <alignment horizontal="center" vertical="center" shrinkToFit="1"/>
    </xf>
    <xf numFmtId="0" fontId="2" fillId="0" borderId="7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69" xfId="0" applyFont="1" applyFill="1" applyBorder="1" applyAlignment="1">
      <alignment horizontal="center" vertical="center" shrinkToFit="1"/>
    </xf>
    <xf numFmtId="0" fontId="2" fillId="0" borderId="73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vertical="center" shrinkToFit="1"/>
    </xf>
    <xf numFmtId="0" fontId="9" fillId="0" borderId="22" xfId="0" applyFont="1" applyFill="1" applyBorder="1" applyAlignment="1">
      <alignment vertical="center" shrinkToFit="1"/>
    </xf>
    <xf numFmtId="0" fontId="2" fillId="0" borderId="18" xfId="0" applyNumberFormat="1" applyFont="1" applyFill="1" applyBorder="1" applyAlignment="1">
      <alignment horizontal="center" vertical="center" shrinkToFit="1"/>
    </xf>
    <xf numFmtId="0" fontId="2" fillId="0" borderId="8" xfId="0" applyNumberFormat="1" applyFont="1" applyFill="1" applyBorder="1" applyAlignment="1">
      <alignment horizontal="center" vertical="center" shrinkToFit="1"/>
    </xf>
    <xf numFmtId="0" fontId="2" fillId="0" borderId="13" xfId="0" applyNumberFormat="1" applyFont="1" applyFill="1" applyBorder="1" applyAlignment="1">
      <alignment horizontal="center" vertical="center" shrinkToFit="1"/>
    </xf>
    <xf numFmtId="0" fontId="2" fillId="0" borderId="67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56" xfId="0" applyFont="1" applyFill="1" applyBorder="1" applyAlignment="1">
      <alignment horizontal="center" vertical="center" shrinkToFit="1"/>
    </xf>
    <xf numFmtId="0" fontId="2" fillId="0" borderId="53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65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2" fillId="0" borderId="72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7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Border="1" applyAlignment="1">
      <alignment horizontal="center" vertical="center" shrinkToFit="1"/>
    </xf>
    <xf numFmtId="0" fontId="2" fillId="0" borderId="7" xfId="0" applyNumberFormat="1" applyFont="1" applyBorder="1" applyAlignment="1">
      <alignment horizontal="center" vertical="center" shrinkToFit="1"/>
    </xf>
    <xf numFmtId="0" fontId="2" fillId="0" borderId="65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2" fillId="0" borderId="6" xfId="0" applyNumberFormat="1" applyFont="1" applyFill="1" applyBorder="1" applyAlignment="1">
      <alignment horizontal="center" vertical="center" shrinkToFit="1"/>
    </xf>
    <xf numFmtId="0" fontId="9" fillId="0" borderId="6" xfId="0" applyNumberFormat="1" applyFont="1" applyFill="1" applyBorder="1" applyAlignment="1">
      <alignment horizontal="center" vertical="center" shrinkToFit="1"/>
    </xf>
    <xf numFmtId="0" fontId="9" fillId="0" borderId="66" xfId="0" applyFont="1" applyFill="1" applyBorder="1" applyAlignment="1">
      <alignment horizontal="center" vertical="center" shrinkToFit="1"/>
    </xf>
    <xf numFmtId="0" fontId="2" fillId="0" borderId="20" xfId="0" applyNumberFormat="1" applyFont="1" applyFill="1" applyBorder="1" applyAlignment="1">
      <alignment horizontal="center" vertical="center" shrinkToFit="1"/>
    </xf>
    <xf numFmtId="0" fontId="9" fillId="0" borderId="20" xfId="0" applyNumberFormat="1" applyFont="1" applyBorder="1" applyAlignment="1">
      <alignment horizontal="center" vertical="center" shrinkToFit="1"/>
    </xf>
    <xf numFmtId="0" fontId="9" fillId="0" borderId="9" xfId="0" applyNumberFormat="1" applyFont="1" applyBorder="1" applyAlignment="1">
      <alignment horizontal="center" vertical="center" shrinkToFit="1"/>
    </xf>
    <xf numFmtId="0" fontId="2" fillId="0" borderId="9" xfId="0" applyNumberFormat="1" applyFont="1" applyBorder="1" applyAlignment="1">
      <alignment horizontal="center" vertical="center" shrinkToFit="1"/>
    </xf>
    <xf numFmtId="0" fontId="2" fillId="0" borderId="60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9" fillId="0" borderId="18" xfId="0" applyNumberFormat="1" applyFont="1" applyBorder="1" applyAlignment="1">
      <alignment horizontal="center" vertical="center" shrinkToFit="1"/>
    </xf>
    <xf numFmtId="0" fontId="9" fillId="0" borderId="8" xfId="0" applyNumberFormat="1" applyFont="1" applyBorder="1" applyAlignment="1">
      <alignment horizontal="center" vertical="center" shrinkToFit="1"/>
    </xf>
    <xf numFmtId="0" fontId="2" fillId="0" borderId="8" xfId="0" applyNumberFormat="1" applyFont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20" fontId="2" fillId="0" borderId="19" xfId="0" applyNumberFormat="1" applyFont="1" applyFill="1" applyBorder="1" applyAlignment="1">
      <alignment horizontal="center" vertical="center" shrinkToFit="1"/>
    </xf>
    <xf numFmtId="20" fontId="2" fillId="0" borderId="17" xfId="0" applyNumberFormat="1" applyFont="1" applyFill="1" applyBorder="1" applyAlignment="1">
      <alignment horizontal="center" vertical="center" shrinkToFit="1"/>
    </xf>
    <xf numFmtId="0" fontId="2" fillId="0" borderId="6" xfId="0" applyNumberFormat="1" applyFont="1" applyFill="1" applyBorder="1" applyAlignment="1">
      <alignment horizontal="center" vertical="center" wrapText="1" shrinkToFit="1"/>
    </xf>
    <xf numFmtId="0" fontId="2" fillId="0" borderId="44" xfId="0" applyNumberFormat="1" applyFont="1" applyFill="1" applyBorder="1" applyAlignment="1">
      <alignment horizontal="center" vertical="center" shrinkToFit="1"/>
    </xf>
    <xf numFmtId="0" fontId="2" fillId="0" borderId="45" xfId="0" applyNumberFormat="1" applyFont="1" applyFill="1" applyBorder="1" applyAlignment="1">
      <alignment horizontal="center" vertical="center" shrinkToFit="1"/>
    </xf>
    <xf numFmtId="0" fontId="2" fillId="0" borderId="105" xfId="0" applyNumberFormat="1" applyFont="1" applyFill="1" applyBorder="1" applyAlignment="1">
      <alignment horizontal="center" vertical="center" shrinkToFit="1"/>
    </xf>
    <xf numFmtId="41" fontId="2" fillId="6" borderId="82" xfId="1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 shrinkToFit="1"/>
    </xf>
    <xf numFmtId="0" fontId="13" fillId="0" borderId="8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0" fontId="13" fillId="0" borderId="69" xfId="0" applyFont="1" applyFill="1" applyBorder="1" applyAlignment="1">
      <alignment horizontal="center" vertical="center" shrinkToFit="1"/>
    </xf>
    <xf numFmtId="0" fontId="13" fillId="0" borderId="18" xfId="0" applyNumberFormat="1" applyFont="1" applyFill="1" applyBorder="1" applyAlignment="1">
      <alignment horizontal="center" vertical="center" shrinkToFit="1"/>
    </xf>
    <xf numFmtId="0" fontId="13" fillId="0" borderId="8" xfId="0" applyNumberFormat="1" applyFont="1" applyFill="1" applyBorder="1" applyAlignment="1">
      <alignment horizontal="center" vertical="center" shrinkToFit="1"/>
    </xf>
    <xf numFmtId="0" fontId="13" fillId="0" borderId="13" xfId="0" applyNumberFormat="1" applyFont="1" applyFill="1" applyBorder="1" applyAlignment="1">
      <alignment horizontal="center" vertical="center" shrinkToFit="1"/>
    </xf>
    <xf numFmtId="0" fontId="14" fillId="0" borderId="25" xfId="0" applyNumberFormat="1" applyFont="1" applyFill="1" applyBorder="1" applyAlignment="1">
      <alignment vertical="center" shrinkToFit="1"/>
    </xf>
    <xf numFmtId="0" fontId="14" fillId="0" borderId="8" xfId="0" applyNumberFormat="1" applyFont="1" applyFill="1" applyBorder="1" applyAlignment="1">
      <alignment vertical="center" shrinkToFit="1"/>
    </xf>
    <xf numFmtId="0" fontId="13" fillId="0" borderId="67" xfId="0" applyFont="1" applyFill="1" applyBorder="1" applyAlignment="1">
      <alignment horizontal="center" vertical="center" shrinkToFit="1"/>
    </xf>
    <xf numFmtId="0" fontId="14" fillId="0" borderId="25" xfId="0" applyFont="1" applyFill="1" applyBorder="1" applyAlignment="1">
      <alignment vertical="center" shrinkToFit="1"/>
    </xf>
    <xf numFmtId="0" fontId="14" fillId="0" borderId="8" xfId="0" applyFont="1" applyFill="1" applyBorder="1" applyAlignment="1">
      <alignment vertical="center" shrinkToFit="1"/>
    </xf>
    <xf numFmtId="0" fontId="14" fillId="0" borderId="13" xfId="0" applyFont="1" applyFill="1" applyBorder="1" applyAlignment="1">
      <alignment vertical="center" shrinkToFit="1"/>
    </xf>
    <xf numFmtId="0" fontId="13" fillId="0" borderId="83" xfId="0" applyFont="1" applyFill="1" applyBorder="1" applyAlignment="1">
      <alignment horizontal="center" vertical="center" shrinkToFit="1"/>
    </xf>
    <xf numFmtId="20" fontId="13" fillId="0" borderId="20" xfId="0" applyNumberFormat="1" applyFont="1" applyFill="1" applyBorder="1" applyAlignment="1">
      <alignment horizontal="center" vertical="center" shrinkToFit="1"/>
    </xf>
    <xf numFmtId="0" fontId="13" fillId="0" borderId="9" xfId="0" applyNumberFormat="1" applyFont="1" applyFill="1" applyBorder="1" applyAlignment="1">
      <alignment horizontal="center" vertical="center" shrinkToFit="1"/>
    </xf>
    <xf numFmtId="20" fontId="13" fillId="0" borderId="12" xfId="0" applyNumberFormat="1" applyFont="1" applyFill="1" applyBorder="1" applyAlignment="1">
      <alignment horizontal="center" vertical="center" shrinkToFit="1"/>
    </xf>
    <xf numFmtId="0" fontId="13" fillId="0" borderId="90" xfId="0" applyFont="1" applyFill="1" applyBorder="1" applyAlignment="1">
      <alignment horizontal="center" vertical="center" shrinkToFit="1"/>
    </xf>
    <xf numFmtId="0" fontId="13" fillId="0" borderId="69" xfId="0" applyNumberFormat="1" applyFont="1" applyFill="1" applyBorder="1" applyAlignment="1">
      <alignment horizontal="center" vertical="center" shrinkToFit="1"/>
    </xf>
    <xf numFmtId="0" fontId="13" fillId="0" borderId="18" xfId="0" applyNumberFormat="1" applyFont="1" applyBorder="1" applyAlignment="1">
      <alignment horizontal="center" vertical="center" shrinkToFit="1"/>
    </xf>
    <xf numFmtId="0" fontId="13" fillId="0" borderId="8" xfId="0" applyNumberFormat="1" applyFont="1" applyBorder="1" applyAlignment="1">
      <alignment horizontal="center" vertical="center" shrinkToFit="1"/>
    </xf>
    <xf numFmtId="0" fontId="2" fillId="0" borderId="59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2" fillId="0" borderId="52" xfId="0" applyFont="1" applyFill="1" applyBorder="1" applyAlignment="1">
      <alignment horizontal="center" vertical="center" shrinkToFit="1"/>
    </xf>
    <xf numFmtId="20" fontId="2" fillId="0" borderId="24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97" xfId="0" applyFont="1" applyFill="1" applyBorder="1" applyAlignment="1">
      <alignment horizontal="center" vertical="center" shrinkToFit="1"/>
    </xf>
    <xf numFmtId="0" fontId="2" fillId="0" borderId="25" xfId="0" applyNumberFormat="1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75" xfId="0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 shrinkToFit="1"/>
    </xf>
    <xf numFmtId="0" fontId="2" fillId="0" borderId="45" xfId="0" applyFont="1" applyFill="1" applyBorder="1" applyAlignment="1">
      <alignment horizontal="center" vertical="center" shrinkToFit="1"/>
    </xf>
    <xf numFmtId="0" fontId="2" fillId="0" borderId="99" xfId="0" applyFont="1" applyFill="1" applyBorder="1" applyAlignment="1">
      <alignment horizontal="center" vertical="center" shrinkToFit="1"/>
    </xf>
    <xf numFmtId="0" fontId="2" fillId="10" borderId="44" xfId="0" applyFont="1" applyFill="1" applyBorder="1" applyAlignment="1">
      <alignment horizontal="center" vertical="center" shrinkToFit="1"/>
    </xf>
    <xf numFmtId="0" fontId="13" fillId="0" borderId="78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vertical="center" shrinkToFit="1"/>
    </xf>
    <xf numFmtId="0" fontId="13" fillId="0" borderId="25" xfId="0" applyNumberFormat="1" applyFont="1" applyFill="1" applyBorder="1" applyAlignment="1">
      <alignment horizontal="center" vertical="center" shrinkToFit="1"/>
    </xf>
    <xf numFmtId="0" fontId="13" fillId="0" borderId="84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center" vertical="center" shrinkToFit="1"/>
    </xf>
    <xf numFmtId="41" fontId="16" fillId="0" borderId="9" xfId="1" applyFont="1" applyFill="1" applyBorder="1" applyAlignment="1">
      <alignment horizontal="center" vertical="center" shrinkToFit="1"/>
    </xf>
    <xf numFmtId="41" fontId="16" fillId="0" borderId="23" xfId="0" applyNumberFormat="1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71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 shrinkToFit="1"/>
    </xf>
    <xf numFmtId="0" fontId="15" fillId="0" borderId="6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0" xfId="0" applyNumberFormat="1" applyFont="1" applyBorder="1" applyAlignment="1">
      <alignment horizontal="center" vertical="center" shrinkToFit="1"/>
    </xf>
    <xf numFmtId="0" fontId="9" fillId="0" borderId="20" xfId="0" applyNumberFormat="1" applyFont="1" applyFill="1" applyBorder="1" applyAlignment="1">
      <alignment horizontal="center" vertical="center" shrinkToFit="1"/>
    </xf>
    <xf numFmtId="0" fontId="9" fillId="0" borderId="9" xfId="0" applyNumberFormat="1" applyFont="1" applyFill="1" applyBorder="1" applyAlignment="1">
      <alignment horizontal="center" vertical="center" shrinkToFit="1"/>
    </xf>
    <xf numFmtId="0" fontId="9" fillId="0" borderId="18" xfId="0" applyNumberFormat="1" applyFont="1" applyFill="1" applyBorder="1" applyAlignment="1">
      <alignment horizontal="center" vertical="center" shrinkToFit="1"/>
    </xf>
    <xf numFmtId="0" fontId="9" fillId="0" borderId="8" xfId="0" applyNumberFormat="1" applyFont="1" applyFill="1" applyBorder="1" applyAlignment="1">
      <alignment horizontal="center" vertical="center" shrinkToFit="1"/>
    </xf>
    <xf numFmtId="0" fontId="2" fillId="0" borderId="106" xfId="0" applyNumberFormat="1" applyFont="1" applyFill="1" applyBorder="1" applyAlignment="1">
      <alignment horizontal="center" vertical="center"/>
    </xf>
    <xf numFmtId="0" fontId="2" fillId="0" borderId="107" xfId="0" applyNumberFormat="1" applyFont="1" applyFill="1" applyBorder="1" applyAlignment="1">
      <alignment horizontal="center" vertical="center"/>
    </xf>
    <xf numFmtId="0" fontId="2" fillId="0" borderId="108" xfId="0" applyNumberFormat="1" applyFont="1" applyFill="1" applyBorder="1" applyAlignment="1">
      <alignment horizontal="center" vertical="center"/>
    </xf>
    <xf numFmtId="0" fontId="2" fillId="0" borderId="109" xfId="0" applyNumberFormat="1" applyFont="1" applyFill="1" applyBorder="1" applyAlignment="1">
      <alignment horizontal="center" vertical="center"/>
    </xf>
    <xf numFmtId="0" fontId="2" fillId="9" borderId="104" xfId="0" applyNumberFormat="1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99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41" fontId="2" fillId="12" borderId="103" xfId="1" applyFont="1" applyFill="1" applyBorder="1" applyAlignment="1">
      <alignment horizontal="center" vertical="center" shrinkToFit="1"/>
    </xf>
    <xf numFmtId="20" fontId="13" fillId="0" borderId="23" xfId="0" applyNumberFormat="1" applyFont="1" applyFill="1" applyBorder="1" applyAlignment="1">
      <alignment horizontal="center" vertical="center" shrinkToFit="1"/>
    </xf>
    <xf numFmtId="20" fontId="13" fillId="0" borderId="9" xfId="0" applyNumberFormat="1" applyFont="1" applyFill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/>
    </xf>
    <xf numFmtId="0" fontId="13" fillId="0" borderId="81" xfId="0" applyNumberFormat="1" applyFont="1" applyFill="1" applyBorder="1" applyAlignment="1">
      <alignment horizontal="center" vertical="center" shrinkToFit="1"/>
    </xf>
    <xf numFmtId="20" fontId="17" fillId="5" borderId="68" xfId="0" applyNumberFormat="1" applyFont="1" applyFill="1" applyBorder="1" applyAlignment="1">
      <alignment horizontal="center" vertical="center" shrinkToFit="1"/>
    </xf>
    <xf numFmtId="20" fontId="17" fillId="5" borderId="65" xfId="0" applyNumberFormat="1" applyFont="1" applyFill="1" applyBorder="1" applyAlignment="1">
      <alignment horizontal="center" vertical="center" shrinkToFit="1"/>
    </xf>
    <xf numFmtId="20" fontId="2" fillId="0" borderId="9" xfId="0" applyNumberFormat="1" applyFont="1" applyFill="1" applyBorder="1" applyAlignment="1">
      <alignment horizontal="center" vertical="center" shrinkToFit="1"/>
    </xf>
    <xf numFmtId="0" fontId="2" fillId="14" borderId="21" xfId="0" applyFont="1" applyFill="1" applyBorder="1" applyAlignment="1">
      <alignment horizontal="center" vertical="center" shrinkToFit="1"/>
    </xf>
    <xf numFmtId="0" fontId="2" fillId="14" borderId="5" xfId="0" applyFont="1" applyFill="1" applyBorder="1" applyAlignment="1">
      <alignment horizontal="center" vertical="center" shrinkToFit="1"/>
    </xf>
    <xf numFmtId="0" fontId="2" fillId="14" borderId="17" xfId="0" applyFont="1" applyFill="1" applyBorder="1" applyAlignment="1">
      <alignment horizontal="center" vertical="center" shrinkToFit="1"/>
    </xf>
    <xf numFmtId="0" fontId="2" fillId="14" borderId="14" xfId="0" applyFont="1" applyFill="1" applyBorder="1" applyAlignment="1">
      <alignment horizontal="center" vertical="center" shrinkToFit="1"/>
    </xf>
    <xf numFmtId="0" fontId="2" fillId="14" borderId="0" xfId="0" applyFont="1" applyFill="1" applyBorder="1" applyAlignment="1">
      <alignment horizontal="center" vertical="center" shrinkToFit="1"/>
    </xf>
    <xf numFmtId="0" fontId="9" fillId="14" borderId="5" xfId="0" applyFont="1" applyFill="1" applyBorder="1" applyAlignment="1">
      <alignment horizontal="center" vertical="center"/>
    </xf>
    <xf numFmtId="0" fontId="2" fillId="14" borderId="66" xfId="0" applyFont="1" applyFill="1" applyBorder="1" applyAlignment="1">
      <alignment horizontal="center" vertical="center" shrinkToFit="1"/>
    </xf>
    <xf numFmtId="0" fontId="2" fillId="14" borderId="75" xfId="0" applyNumberFormat="1" applyFont="1" applyFill="1" applyBorder="1" applyAlignment="1">
      <alignment horizontal="center" vertical="center" shrinkToFit="1"/>
    </xf>
    <xf numFmtId="0" fontId="2" fillId="0" borderId="105" xfId="0" applyFont="1" applyFill="1" applyBorder="1" applyAlignment="1">
      <alignment horizontal="center" vertical="center" shrinkToFit="1"/>
    </xf>
    <xf numFmtId="0" fontId="7" fillId="0" borderId="66" xfId="0" applyFont="1" applyFill="1" applyBorder="1" applyAlignment="1">
      <alignment horizontal="center" vertical="center" wrapText="1" shrinkToFit="1"/>
    </xf>
    <xf numFmtId="0" fontId="8" fillId="0" borderId="66" xfId="0" applyFont="1" applyFill="1" applyBorder="1" applyAlignment="1">
      <alignment horizontal="center" vertical="center" wrapText="1" shrinkToFit="1"/>
    </xf>
    <xf numFmtId="20" fontId="2" fillId="0" borderId="74" xfId="0" applyNumberFormat="1" applyFont="1" applyFill="1" applyBorder="1" applyAlignment="1">
      <alignment horizontal="center" vertical="center" shrinkToFit="1"/>
    </xf>
    <xf numFmtId="0" fontId="17" fillId="5" borderId="56" xfId="0" applyFont="1" applyFill="1" applyBorder="1" applyAlignment="1">
      <alignment horizontal="right" vertical="center" shrinkToFit="1"/>
    </xf>
    <xf numFmtId="20" fontId="17" fillId="5" borderId="111" xfId="0" applyNumberFormat="1" applyFont="1" applyFill="1" applyBorder="1" applyAlignment="1">
      <alignment horizontal="left" vertical="center" shrinkToFit="1"/>
    </xf>
    <xf numFmtId="0" fontId="13" fillId="2" borderId="35" xfId="0" applyFont="1" applyFill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0" fontId="13" fillId="2" borderId="39" xfId="0" applyFont="1" applyFill="1" applyBorder="1" applyAlignment="1">
      <alignment horizontal="center" vertical="center" shrinkToFit="1"/>
    </xf>
    <xf numFmtId="0" fontId="13" fillId="0" borderId="62" xfId="0" applyFont="1" applyBorder="1" applyAlignment="1">
      <alignment horizontal="center" vertical="center" shrinkToFit="1"/>
    </xf>
    <xf numFmtId="0" fontId="13" fillId="2" borderId="63" xfId="0" applyFont="1" applyFill="1" applyBorder="1" applyAlignment="1">
      <alignment horizontal="center" vertical="center" shrinkToFit="1"/>
    </xf>
    <xf numFmtId="0" fontId="13" fillId="0" borderId="64" xfId="0" applyFont="1" applyFill="1" applyBorder="1" applyAlignment="1">
      <alignment horizontal="center" vertical="center" shrinkToFit="1"/>
    </xf>
    <xf numFmtId="20" fontId="13" fillId="2" borderId="63" xfId="0" applyNumberFormat="1" applyFont="1" applyFill="1" applyBorder="1" applyAlignment="1">
      <alignment horizontal="center" vertical="center" shrinkToFit="1"/>
    </xf>
    <xf numFmtId="20" fontId="13" fillId="0" borderId="64" xfId="0" applyNumberFormat="1" applyFont="1" applyFill="1" applyBorder="1" applyAlignment="1">
      <alignment horizontal="center" vertical="center" shrinkToFit="1"/>
    </xf>
    <xf numFmtId="20" fontId="13" fillId="0" borderId="62" xfId="0" applyNumberFormat="1" applyFont="1" applyFill="1" applyBorder="1" applyAlignment="1">
      <alignment horizontal="center" vertical="center" shrinkToFit="1"/>
    </xf>
    <xf numFmtId="20" fontId="13" fillId="0" borderId="63" xfId="0" applyNumberFormat="1" applyFont="1" applyFill="1" applyBorder="1" applyAlignment="1">
      <alignment horizontal="center" vertical="center" shrinkToFit="1"/>
    </xf>
    <xf numFmtId="0" fontId="13" fillId="2" borderId="61" xfId="0" applyFont="1" applyFill="1" applyBorder="1" applyAlignment="1">
      <alignment horizontal="center" vertical="center" shrinkToFit="1"/>
    </xf>
    <xf numFmtId="0" fontId="13" fillId="0" borderId="62" xfId="0" applyFont="1" applyFill="1" applyBorder="1" applyAlignment="1">
      <alignment horizontal="center" vertical="center" shrinkToFit="1"/>
    </xf>
    <xf numFmtId="0" fontId="13" fillId="0" borderId="37" xfId="0" applyNumberFormat="1" applyFont="1" applyFill="1" applyBorder="1" applyAlignment="1">
      <alignment horizontal="center" vertical="center" shrinkToFit="1"/>
    </xf>
    <xf numFmtId="20" fontId="13" fillId="2" borderId="35" xfId="0" applyNumberFormat="1" applyFont="1" applyFill="1" applyBorder="1" applyAlignment="1">
      <alignment horizontal="center" vertical="center" shrinkToFit="1"/>
    </xf>
    <xf numFmtId="0" fontId="13" fillId="0" borderId="37" xfId="0" applyFont="1" applyFill="1" applyBorder="1" applyAlignment="1">
      <alignment horizontal="center" vertical="center" shrinkToFit="1"/>
    </xf>
    <xf numFmtId="20" fontId="13" fillId="0" borderId="37" xfId="0" applyNumberFormat="1" applyFont="1" applyFill="1" applyBorder="1" applyAlignment="1">
      <alignment horizontal="center" vertical="center" shrinkToFit="1"/>
    </xf>
    <xf numFmtId="20" fontId="13" fillId="0" borderId="31" xfId="0" applyNumberFormat="1" applyFont="1" applyFill="1" applyBorder="1" applyAlignment="1">
      <alignment horizontal="center" vertical="center" shrinkToFit="1"/>
    </xf>
    <xf numFmtId="20" fontId="13" fillId="0" borderId="35" xfId="0" applyNumberFormat="1" applyFont="1" applyFill="1" applyBorder="1" applyAlignment="1">
      <alignment horizontal="center" vertical="center" shrinkToFit="1"/>
    </xf>
    <xf numFmtId="0" fontId="13" fillId="0" borderId="31" xfId="0" applyFont="1" applyFill="1" applyBorder="1" applyAlignment="1">
      <alignment horizontal="center" vertical="center" shrinkToFit="1"/>
    </xf>
    <xf numFmtId="0" fontId="13" fillId="11" borderId="96" xfId="0" applyFont="1" applyFill="1" applyBorder="1" applyAlignment="1">
      <alignment horizontal="center" vertical="center" shrinkToFit="1"/>
    </xf>
    <xf numFmtId="0" fontId="13" fillId="12" borderId="42" xfId="0" applyFont="1" applyFill="1" applyBorder="1" applyAlignment="1">
      <alignment horizontal="center" vertical="center" shrinkToFit="1"/>
    </xf>
    <xf numFmtId="0" fontId="19" fillId="10" borderId="41" xfId="0" applyFont="1" applyFill="1" applyBorder="1" applyAlignment="1">
      <alignment horizontal="center" vertical="center"/>
    </xf>
    <xf numFmtId="0" fontId="20" fillId="10" borderId="42" xfId="0" applyFont="1" applyFill="1" applyBorder="1" applyAlignment="1">
      <alignment horizontal="center" vertical="center" shrinkToFit="1"/>
    </xf>
    <xf numFmtId="0" fontId="20" fillId="10" borderId="93" xfId="0" applyFont="1" applyFill="1" applyBorder="1" applyAlignment="1">
      <alignment horizontal="center" vertical="center" shrinkToFit="1"/>
    </xf>
    <xf numFmtId="0" fontId="13" fillId="4" borderId="87" xfId="0" applyFont="1" applyFill="1" applyBorder="1" applyAlignment="1">
      <alignment horizontal="center" vertical="center" shrinkToFit="1"/>
    </xf>
    <xf numFmtId="0" fontId="13" fillId="6" borderId="43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36" xfId="0" applyFont="1" applyFill="1" applyBorder="1" applyAlignment="1">
      <alignment horizontal="center" vertical="center" shrinkToFit="1"/>
    </xf>
    <xf numFmtId="20" fontId="17" fillId="0" borderId="68" xfId="0" applyNumberFormat="1" applyFont="1" applyFill="1" applyBorder="1" applyAlignment="1">
      <alignment horizontal="center" vertical="center" shrinkToFit="1"/>
    </xf>
    <xf numFmtId="0" fontId="17" fillId="0" borderId="7" xfId="0" applyFont="1" applyFill="1" applyBorder="1" applyAlignment="1">
      <alignment horizontal="center" vertical="center" shrinkToFit="1"/>
    </xf>
    <xf numFmtId="0" fontId="19" fillId="0" borderId="0" xfId="0" applyFont="1">
      <alignment vertical="center"/>
    </xf>
    <xf numFmtId="0" fontId="4" fillId="14" borderId="30" xfId="0" applyFont="1" applyFill="1" applyBorder="1" applyAlignment="1">
      <alignment horizontal="center" vertical="center" wrapText="1" shrinkToFit="1"/>
    </xf>
    <xf numFmtId="0" fontId="21" fillId="14" borderId="112" xfId="0" applyFont="1" applyFill="1" applyBorder="1" applyAlignment="1">
      <alignment horizontal="center" vertical="center" shrinkToFit="1"/>
    </xf>
    <xf numFmtId="0" fontId="22" fillId="14" borderId="113" xfId="0" applyFont="1" applyFill="1" applyBorder="1" applyAlignment="1">
      <alignment horizontal="center" vertical="center" shrinkToFit="1"/>
    </xf>
    <xf numFmtId="0" fontId="22" fillId="14" borderId="114" xfId="0" applyFont="1" applyFill="1" applyBorder="1" applyAlignment="1">
      <alignment horizontal="center" vertical="center" shrinkToFit="1"/>
    </xf>
    <xf numFmtId="0" fontId="21" fillId="14" borderId="114" xfId="0" applyFont="1" applyFill="1" applyBorder="1" applyAlignment="1">
      <alignment horizontal="center" vertical="center" shrinkToFit="1"/>
    </xf>
    <xf numFmtId="0" fontId="21" fillId="14" borderId="115" xfId="0" applyFont="1" applyFill="1" applyBorder="1" applyAlignment="1">
      <alignment horizontal="center" vertical="center" shrinkToFit="1"/>
    </xf>
    <xf numFmtId="0" fontId="21" fillId="14" borderId="116" xfId="0" applyFont="1" applyFill="1" applyBorder="1" applyAlignment="1">
      <alignment horizontal="center" vertical="center" shrinkToFit="1"/>
    </xf>
    <xf numFmtId="0" fontId="21" fillId="14" borderId="117" xfId="0" applyFont="1" applyFill="1" applyBorder="1" applyAlignment="1">
      <alignment horizontal="center" vertical="center" shrinkToFit="1"/>
    </xf>
    <xf numFmtId="0" fontId="21" fillId="15" borderId="4" xfId="0" applyFont="1" applyFill="1" applyBorder="1" applyAlignment="1">
      <alignment horizontal="center" vertical="center" shrinkToFit="1"/>
    </xf>
    <xf numFmtId="0" fontId="22" fillId="15" borderId="113" xfId="0" applyFont="1" applyFill="1" applyBorder="1" applyAlignment="1">
      <alignment horizontal="center" vertical="center" shrinkToFit="1"/>
    </xf>
    <xf numFmtId="0" fontId="22" fillId="15" borderId="114" xfId="0" applyFont="1" applyFill="1" applyBorder="1" applyAlignment="1">
      <alignment horizontal="center" vertical="center" shrinkToFit="1"/>
    </xf>
    <xf numFmtId="0" fontId="21" fillId="15" borderId="114" xfId="0" applyFont="1" applyFill="1" applyBorder="1" applyAlignment="1">
      <alignment horizontal="center" vertical="center" shrinkToFit="1"/>
    </xf>
    <xf numFmtId="0" fontId="21" fillId="15" borderId="115" xfId="0" applyFont="1" applyFill="1" applyBorder="1" applyAlignment="1">
      <alignment horizontal="center" vertical="center" shrinkToFit="1"/>
    </xf>
    <xf numFmtId="0" fontId="23" fillId="0" borderId="118" xfId="0" applyFont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119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23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2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2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shrinkToFit="1"/>
    </xf>
    <xf numFmtId="0" fontId="5" fillId="0" borderId="11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1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1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2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1" fillId="13" borderId="127" xfId="0" applyFont="1" applyFill="1" applyBorder="1" applyAlignment="1">
      <alignment horizontal="center" vertical="center"/>
    </xf>
    <xf numFmtId="0" fontId="21" fillId="13" borderId="128" xfId="0" applyFont="1" applyFill="1" applyBorder="1" applyAlignment="1">
      <alignment horizontal="center" vertical="center"/>
    </xf>
    <xf numFmtId="0" fontId="21" fillId="13" borderId="129" xfId="0" applyFont="1" applyFill="1" applyBorder="1" applyAlignment="1">
      <alignment horizontal="center" vertical="center"/>
    </xf>
    <xf numFmtId="0" fontId="21" fillId="13" borderId="130" xfId="0" applyFont="1" applyFill="1" applyBorder="1" applyAlignment="1">
      <alignment horizontal="center" vertical="center"/>
    </xf>
    <xf numFmtId="0" fontId="5" fillId="0" borderId="12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1" fillId="13" borderId="127" xfId="0" applyFont="1" applyFill="1" applyBorder="1" applyAlignment="1">
      <alignment horizontal="center" vertical="center" shrinkToFit="1"/>
    </xf>
    <xf numFmtId="0" fontId="21" fillId="13" borderId="131" xfId="0" applyFont="1" applyFill="1" applyBorder="1" applyAlignment="1">
      <alignment horizontal="center" vertical="center"/>
    </xf>
    <xf numFmtId="0" fontId="21" fillId="13" borderId="132" xfId="0" applyFont="1" applyFill="1" applyBorder="1" applyAlignment="1">
      <alignment horizontal="center" vertical="center"/>
    </xf>
    <xf numFmtId="0" fontId="21" fillId="0" borderId="0" xfId="1" applyNumberFormat="1" applyFont="1" applyFill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3" fillId="0" borderId="57" xfId="0" applyFont="1" applyBorder="1" applyAlignment="1">
      <alignment horizontal="center" vertical="center" shrinkToFit="1"/>
    </xf>
    <xf numFmtId="0" fontId="5" fillId="0" borderId="124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125" xfId="0" applyFont="1" applyBorder="1" applyAlignment="1">
      <alignment horizontal="center" vertical="center" shrinkToFit="1"/>
    </xf>
    <xf numFmtId="0" fontId="5" fillId="0" borderId="120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12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3" xfId="0" applyFont="1" applyFill="1" applyBorder="1" applyAlignment="1">
      <alignment horizontal="center" vertical="center"/>
    </xf>
    <xf numFmtId="0" fontId="5" fillId="0" borderId="12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3" xfId="0" applyFont="1" applyBorder="1" applyAlignment="1">
      <alignment horizontal="center" vertical="center"/>
    </xf>
    <xf numFmtId="0" fontId="22" fillId="15" borderId="134" xfId="0" applyFont="1" applyFill="1" applyBorder="1" applyAlignment="1">
      <alignment horizontal="center" vertical="center" shrinkToFit="1"/>
    </xf>
    <xf numFmtId="0" fontId="23" fillId="0" borderId="133" xfId="0" applyFont="1" applyBorder="1" applyAlignment="1">
      <alignment horizontal="center" vertical="center" shrinkToFit="1"/>
    </xf>
    <xf numFmtId="0" fontId="21" fillId="15" borderId="112" xfId="0" applyFont="1" applyFill="1" applyBorder="1" applyAlignment="1">
      <alignment horizontal="center" vertical="center" shrinkToFit="1"/>
    </xf>
    <xf numFmtId="0" fontId="21" fillId="15" borderId="136" xfId="0" applyFont="1" applyFill="1" applyBorder="1" applyAlignment="1">
      <alignment horizontal="center" vertical="center" shrinkToFit="1"/>
    </xf>
    <xf numFmtId="0" fontId="0" fillId="0" borderId="64" xfId="0" applyBorder="1" applyAlignment="1">
      <alignment horizontal="center" vertical="center"/>
    </xf>
    <xf numFmtId="0" fontId="21" fillId="15" borderId="117" xfId="0" applyFont="1" applyFill="1" applyBorder="1" applyAlignment="1">
      <alignment horizontal="center" vertical="center" shrinkToFit="1"/>
    </xf>
    <xf numFmtId="0" fontId="23" fillId="0" borderId="23" xfId="0" applyFont="1" applyBorder="1" applyAlignment="1">
      <alignment horizontal="center" vertical="center" shrinkToFit="1"/>
    </xf>
    <xf numFmtId="0" fontId="23" fillId="0" borderId="137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13" fillId="13" borderId="127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17" fillId="0" borderId="19" xfId="0" applyFont="1" applyFill="1" applyBorder="1" applyAlignment="1">
      <alignment horizontal="center" vertical="center" shrinkToFit="1"/>
    </xf>
    <xf numFmtId="0" fontId="8" fillId="16" borderId="38" xfId="0" applyFont="1" applyFill="1" applyBorder="1" applyAlignment="1">
      <alignment horizontal="center" vertical="center" shrinkToFit="1"/>
    </xf>
    <xf numFmtId="0" fontId="13" fillId="16" borderId="63" xfId="0" applyFont="1" applyFill="1" applyBorder="1" applyAlignment="1">
      <alignment horizontal="center" vertical="center" shrinkToFit="1"/>
    </xf>
    <xf numFmtId="0" fontId="13" fillId="0" borderId="57" xfId="0" applyFont="1" applyFill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20" fontId="13" fillId="14" borderId="31" xfId="0" applyNumberFormat="1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16" borderId="35" xfId="0" applyFont="1" applyFill="1" applyBorder="1" applyAlignment="1">
      <alignment horizontal="center" vertical="center" shrinkToFit="1"/>
    </xf>
    <xf numFmtId="0" fontId="0" fillId="0" borderId="6" xfId="0" applyFont="1" applyBorder="1">
      <alignment vertical="center"/>
    </xf>
    <xf numFmtId="0" fontId="13" fillId="0" borderId="64" xfId="0" applyFont="1" applyBorder="1" applyAlignment="1">
      <alignment horizontal="center" vertical="center" shrinkToFit="1"/>
    </xf>
    <xf numFmtId="0" fontId="2" fillId="0" borderId="138" xfId="0" applyFont="1" applyFill="1" applyBorder="1" applyAlignment="1">
      <alignment horizontal="center" vertical="center" shrinkToFit="1"/>
    </xf>
    <xf numFmtId="0" fontId="13" fillId="0" borderId="122" xfId="0" applyFont="1" applyFill="1" applyBorder="1" applyAlignment="1">
      <alignment horizontal="center" vertical="center" shrinkToFit="1"/>
    </xf>
    <xf numFmtId="0" fontId="2" fillId="0" borderId="92" xfId="0" applyNumberFormat="1" applyFont="1" applyFill="1" applyBorder="1" applyAlignment="1">
      <alignment horizontal="center" vertical="center" shrinkToFit="1"/>
    </xf>
    <xf numFmtId="0" fontId="24" fillId="0" borderId="0" xfId="0" applyFont="1">
      <alignment vertical="center"/>
    </xf>
    <xf numFmtId="0" fontId="21" fillId="0" borderId="0" xfId="0" applyFont="1" applyFill="1" applyAlignment="1">
      <alignment horizontal="center" vertical="center"/>
    </xf>
    <xf numFmtId="0" fontId="0" fillId="0" borderId="110" xfId="0" applyFont="1" applyBorder="1">
      <alignment vertical="center"/>
    </xf>
    <xf numFmtId="0" fontId="0" fillId="0" borderId="124" xfId="0" applyFont="1" applyBorder="1">
      <alignment vertical="center"/>
    </xf>
    <xf numFmtId="0" fontId="0" fillId="0" borderId="125" xfId="0" applyFont="1" applyBorder="1">
      <alignment vertical="center"/>
    </xf>
    <xf numFmtId="0" fontId="0" fillId="0" borderId="126" xfId="0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0" fontId="3" fillId="0" borderId="124" xfId="0" applyFont="1" applyFill="1" applyBorder="1" applyAlignment="1">
      <alignment horizontal="center" vertical="center"/>
    </xf>
    <xf numFmtId="0" fontId="3" fillId="0" borderId="118" xfId="0" applyFont="1" applyFill="1" applyBorder="1" applyAlignment="1">
      <alignment horizontal="center" vertical="center"/>
    </xf>
    <xf numFmtId="0" fontId="3" fillId="0" borderId="120" xfId="0" applyFont="1" applyFill="1" applyBorder="1" applyAlignment="1">
      <alignment horizontal="center"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" fillId="12" borderId="6" xfId="0" applyFont="1" applyFill="1" applyBorder="1" applyAlignment="1">
      <alignment horizontal="center" vertical="center" shrinkToFit="1"/>
    </xf>
    <xf numFmtId="0" fontId="13" fillId="12" borderId="8" xfId="0" applyFont="1" applyFill="1" applyBorder="1" applyAlignment="1">
      <alignment horizontal="center" vertical="center" shrinkToFit="1"/>
    </xf>
    <xf numFmtId="0" fontId="2" fillId="12" borderId="10" xfId="0" applyFont="1" applyFill="1" applyBorder="1" applyAlignment="1">
      <alignment horizontal="center" vertical="center" shrinkToFit="1"/>
    </xf>
    <xf numFmtId="0" fontId="2" fillId="12" borderId="11" xfId="0" applyFont="1" applyFill="1" applyBorder="1" applyAlignment="1">
      <alignment horizontal="center" vertical="center" shrinkToFit="1"/>
    </xf>
    <xf numFmtId="0" fontId="13" fillId="12" borderId="13" xfId="0" applyFont="1" applyFill="1" applyBorder="1" applyAlignment="1">
      <alignment horizontal="center" vertical="center" shrinkToFit="1"/>
    </xf>
    <xf numFmtId="0" fontId="2" fillId="12" borderId="14" xfId="0" applyFont="1" applyFill="1" applyBorder="1" applyAlignment="1">
      <alignment horizontal="center" vertical="center" shrinkToFit="1"/>
    </xf>
    <xf numFmtId="0" fontId="17" fillId="12" borderId="7" xfId="0" applyFont="1" applyFill="1" applyBorder="1" applyAlignment="1">
      <alignment horizontal="center" vertical="center" shrinkToFit="1"/>
    </xf>
    <xf numFmtId="0" fontId="15" fillId="12" borderId="11" xfId="0" applyFont="1" applyFill="1" applyBorder="1" applyAlignment="1">
      <alignment horizontal="center" vertical="center" shrinkToFit="1"/>
    </xf>
    <xf numFmtId="0" fontId="2" fillId="12" borderId="7" xfId="0" applyFont="1" applyFill="1" applyBorder="1" applyAlignment="1">
      <alignment horizontal="center" vertical="center" shrinkToFit="1"/>
    </xf>
    <xf numFmtId="176" fontId="2" fillId="0" borderId="73" xfId="0" applyNumberFormat="1" applyFont="1" applyFill="1" applyBorder="1" applyAlignment="1">
      <alignment horizontal="center" vertical="center" shrinkToFit="1"/>
    </xf>
    <xf numFmtId="176" fontId="2" fillId="0" borderId="72" xfId="0" applyNumberFormat="1" applyFont="1" applyFill="1" applyBorder="1" applyAlignment="1">
      <alignment horizontal="center" vertical="center" shrinkToFit="1"/>
    </xf>
    <xf numFmtId="0" fontId="21" fillId="0" borderId="0" xfId="0" applyFont="1" applyFill="1" applyAlignment="1">
      <alignment horizontal="center"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17" fillId="0" borderId="10" xfId="0" applyFont="1" applyFill="1" applyBorder="1" applyAlignment="1">
      <alignment horizontal="center" vertical="center" shrinkToFit="1"/>
    </xf>
    <xf numFmtId="0" fontId="10" fillId="0" borderId="91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3" fillId="4" borderId="46" xfId="0" applyFont="1" applyFill="1" applyBorder="1" applyAlignment="1">
      <alignment horizontal="center" vertical="center" shrinkToFit="1"/>
    </xf>
    <xf numFmtId="0" fontId="14" fillId="4" borderId="47" xfId="0" applyFont="1" applyFill="1" applyBorder="1" applyAlignment="1">
      <alignment horizontal="center" vertical="center"/>
    </xf>
    <xf numFmtId="0" fontId="14" fillId="4" borderId="34" xfId="0" applyFont="1" applyFill="1" applyBorder="1" applyAlignment="1">
      <alignment horizontal="center" vertical="center"/>
    </xf>
    <xf numFmtId="0" fontId="14" fillId="4" borderId="49" xfId="0" applyFont="1" applyFill="1" applyBorder="1" applyAlignment="1">
      <alignment horizontal="center" vertical="center"/>
    </xf>
    <xf numFmtId="0" fontId="13" fillId="4" borderId="48" xfId="0" applyFont="1" applyFill="1" applyBorder="1" applyAlignment="1">
      <alignment horizontal="center" vertical="center" shrinkToFit="1"/>
    </xf>
    <xf numFmtId="0" fontId="13" fillId="4" borderId="50" xfId="0" applyFont="1" applyFill="1" applyBorder="1" applyAlignment="1">
      <alignment horizontal="center" vertical="center" shrinkToFit="1"/>
    </xf>
    <xf numFmtId="0" fontId="2" fillId="6" borderId="77" xfId="0" applyFont="1" applyFill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17" fillId="6" borderId="29" xfId="0" applyFont="1" applyFill="1" applyBorder="1" applyAlignment="1">
      <alignment horizontal="center" vertical="center" wrapText="1"/>
    </xf>
    <xf numFmtId="0" fontId="18" fillId="6" borderId="32" xfId="0" applyFont="1" applyFill="1" applyBorder="1" applyAlignment="1">
      <alignment horizontal="center" vertical="center"/>
    </xf>
    <xf numFmtId="0" fontId="18" fillId="6" borderId="34" xfId="0" applyFont="1" applyFill="1" applyBorder="1" applyAlignment="1">
      <alignment horizontal="center" vertical="center"/>
    </xf>
    <xf numFmtId="0" fontId="17" fillId="12" borderId="138" xfId="0" applyFont="1" applyFill="1" applyBorder="1" applyAlignment="1">
      <alignment horizontal="center" vertical="center" wrapText="1" shrinkToFit="1"/>
    </xf>
    <xf numFmtId="0" fontId="17" fillId="12" borderId="60" xfId="0" applyFont="1" applyFill="1" applyBorder="1" applyAlignment="1">
      <alignment horizontal="center" vertical="center" shrinkToFit="1"/>
    </xf>
    <xf numFmtId="0" fontId="17" fillId="12" borderId="122" xfId="0" applyFont="1" applyFill="1" applyBorder="1" applyAlignment="1">
      <alignment horizontal="center" vertical="center" shrinkToFit="1"/>
    </xf>
    <xf numFmtId="0" fontId="17" fillId="6" borderId="29" xfId="0" applyFont="1" applyFill="1" applyBorder="1" applyAlignment="1">
      <alignment horizontal="center" vertical="center"/>
    </xf>
    <xf numFmtId="0" fontId="2" fillId="7" borderId="77" xfId="0" applyFont="1" applyFill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 wrapText="1"/>
    </xf>
    <xf numFmtId="0" fontId="17" fillId="8" borderId="29" xfId="0" applyFont="1" applyFill="1" applyBorder="1" applyAlignment="1">
      <alignment horizontal="center" vertical="center"/>
    </xf>
    <xf numFmtId="0" fontId="17" fillId="8" borderId="32" xfId="0" applyFont="1" applyFill="1" applyBorder="1" applyAlignment="1">
      <alignment horizontal="center" vertical="center"/>
    </xf>
    <xf numFmtId="0" fontId="17" fillId="8" borderId="34" xfId="0" applyFont="1" applyFill="1" applyBorder="1" applyAlignment="1">
      <alignment horizontal="center" vertical="center"/>
    </xf>
    <xf numFmtId="0" fontId="3" fillId="6" borderId="41" xfId="0" applyFont="1" applyFill="1" applyBorder="1" applyAlignment="1">
      <alignment horizontal="center" vertical="center" shrinkToFit="1"/>
    </xf>
    <xf numFmtId="0" fontId="3" fillId="6" borderId="51" xfId="0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11" borderId="88" xfId="0" applyFont="1" applyFill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98" xfId="0" applyFont="1" applyBorder="1" applyAlignment="1">
      <alignment horizontal="center" vertical="center"/>
    </xf>
    <xf numFmtId="0" fontId="14" fillId="4" borderId="50" xfId="0" applyFont="1" applyFill="1" applyBorder="1" applyAlignment="1">
      <alignment horizontal="center" vertical="center" shrinkToFit="1"/>
    </xf>
    <xf numFmtId="0" fontId="17" fillId="14" borderId="29" xfId="0" applyFont="1" applyFill="1" applyBorder="1" applyAlignment="1">
      <alignment horizontal="center" vertical="center"/>
    </xf>
    <xf numFmtId="0" fontId="17" fillId="14" borderId="32" xfId="0" applyFont="1" applyFill="1" applyBorder="1" applyAlignment="1">
      <alignment horizontal="center" vertical="center"/>
    </xf>
    <xf numFmtId="0" fontId="17" fillId="14" borderId="34" xfId="0" applyFont="1" applyFill="1" applyBorder="1" applyAlignment="1">
      <alignment horizontal="center" vertical="center"/>
    </xf>
    <xf numFmtId="0" fontId="13" fillId="4" borderId="85" xfId="0" applyFont="1" applyFill="1" applyBorder="1" applyAlignment="1">
      <alignment horizontal="center" vertical="center"/>
    </xf>
    <xf numFmtId="0" fontId="14" fillId="4" borderId="89" xfId="0" applyFont="1" applyFill="1" applyBorder="1" applyAlignment="1">
      <alignment vertical="center"/>
    </xf>
    <xf numFmtId="0" fontId="3" fillId="11" borderId="94" xfId="0" applyFont="1" applyFill="1" applyBorder="1" applyAlignment="1">
      <alignment horizontal="center" vertical="center" shrinkToFit="1"/>
    </xf>
    <xf numFmtId="0" fontId="3" fillId="11" borderId="9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6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23" fillId="0" borderId="6" xfId="0" applyFont="1" applyBorder="1" applyAlignment="1">
      <alignment horizontal="center" vertical="center" shrinkToFit="1"/>
    </xf>
    <xf numFmtId="0" fontId="0" fillId="0" borderId="8" xfId="0" applyBorder="1" applyAlignment="1">
      <alignment vertical="center" shrinkToFit="1"/>
    </xf>
    <xf numFmtId="0" fontId="23" fillId="0" borderId="22" xfId="0" applyFont="1" applyBorder="1" applyAlignment="1">
      <alignment horizontal="center" vertical="center" shrinkToFit="1"/>
    </xf>
    <xf numFmtId="0" fontId="0" fillId="0" borderId="25" xfId="0" applyBorder="1" applyAlignment="1">
      <alignment vertical="center" shrinkToFit="1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120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121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21" fillId="0" borderId="135" xfId="0" applyFont="1" applyBorder="1" applyAlignment="1">
      <alignment horizontal="center" vertical="center" shrinkToFit="1"/>
    </xf>
    <xf numFmtId="0" fontId="21" fillId="0" borderId="9" xfId="0" applyFont="1" applyBorder="1" applyAlignment="1">
      <alignment horizontal="center" vertical="center" shrinkToFit="1"/>
    </xf>
    <xf numFmtId="0" fontId="0" fillId="0" borderId="122" xfId="0" applyBorder="1" applyAlignment="1">
      <alignment horizontal="center" vertical="center" shrinkToFit="1"/>
    </xf>
    <xf numFmtId="0" fontId="23" fillId="0" borderId="9" xfId="0" applyFont="1" applyBorder="1" applyAlignment="1">
      <alignment horizontal="center" vertical="center" shrinkToFit="1"/>
    </xf>
    <xf numFmtId="0" fontId="0" fillId="0" borderId="122" xfId="0" applyBorder="1" applyAlignment="1">
      <alignment vertical="center" shrinkToFit="1"/>
    </xf>
  </cellXfs>
  <cellStyles count="2">
    <cellStyle name="쉼표 [0]" xfId="1" builtinId="6"/>
    <cellStyle name="표준" xfId="0" builtinId="0"/>
  </cellStyles>
  <dxfs count="18"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59996337778862885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93"/>
  <sheetViews>
    <sheetView tabSelected="1" view="pageBreakPreview" zoomScale="50" zoomScaleNormal="95" zoomScaleSheetLayoutView="50" workbookViewId="0">
      <pane xSplit="2" ySplit="4" topLeftCell="C5" activePane="bottomRight" state="frozen"/>
      <selection pane="topRight" activeCell="E1" sqref="E1"/>
      <selection pane="bottomLeft" activeCell="A4" sqref="A4"/>
      <selection pane="bottomRight" activeCell="C1" sqref="C1:AD1"/>
    </sheetView>
  </sheetViews>
  <sheetFormatPr defaultRowHeight="16.5"/>
  <cols>
    <col min="1" max="1" width="8.75" customWidth="1"/>
    <col min="2" max="2" width="1.25" style="2" customWidth="1"/>
    <col min="3" max="3" width="9.625" style="2" customWidth="1"/>
    <col min="4" max="4" width="10.625" style="3" customWidth="1"/>
    <col min="5" max="5" width="18.625" style="20" customWidth="1"/>
    <col min="6" max="19" width="9.875" style="3" customWidth="1"/>
    <col min="20" max="20" width="9.875" style="4" customWidth="1"/>
    <col min="21" max="21" width="9.875" style="6" customWidth="1"/>
    <col min="22" max="22" width="9.875" style="6" hidden="1" customWidth="1"/>
    <col min="23" max="29" width="9.875" style="6" customWidth="1"/>
    <col min="30" max="30" width="9" style="6" customWidth="1"/>
    <col min="31" max="31" width="1" style="15" customWidth="1"/>
    <col min="32" max="33" width="9" hidden="1" customWidth="1"/>
    <col min="34" max="34" width="25.5" hidden="1" customWidth="1"/>
    <col min="35" max="36" width="9" hidden="1" customWidth="1"/>
  </cols>
  <sheetData>
    <row r="1" spans="2:37" ht="80.099999999999994" customHeight="1" thickBot="1">
      <c r="C1" s="353" t="s">
        <v>182</v>
      </c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355"/>
      <c r="AE1"/>
    </row>
    <row r="2" spans="2:37" ht="9.9499999999999993" customHeight="1" thickBot="1">
      <c r="C2" s="13"/>
      <c r="D2" s="14"/>
      <c r="E2" s="17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2"/>
    </row>
    <row r="3" spans="2:37" ht="35.1" customHeight="1">
      <c r="C3" s="356" t="s">
        <v>82</v>
      </c>
      <c r="D3" s="357"/>
      <c r="E3" s="360" t="s">
        <v>83</v>
      </c>
      <c r="F3" s="362" t="s">
        <v>9</v>
      </c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3"/>
      <c r="AA3" s="363"/>
      <c r="AB3" s="363"/>
      <c r="AC3" s="363"/>
      <c r="AD3" s="364"/>
      <c r="AE3"/>
    </row>
    <row r="4" spans="2:37" ht="39.950000000000003" customHeight="1" thickBot="1">
      <c r="B4" s="5"/>
      <c r="C4" s="358"/>
      <c r="D4" s="359"/>
      <c r="E4" s="361"/>
      <c r="F4" s="23" t="s">
        <v>15</v>
      </c>
      <c r="G4" s="24" t="s">
        <v>16</v>
      </c>
      <c r="H4" s="24" t="s">
        <v>27</v>
      </c>
      <c r="I4" s="24" t="s">
        <v>18</v>
      </c>
      <c r="J4" s="24" t="s">
        <v>121</v>
      </c>
      <c r="K4" s="24" t="s">
        <v>19</v>
      </c>
      <c r="L4" s="24" t="s">
        <v>28</v>
      </c>
      <c r="M4" s="24" t="s">
        <v>20</v>
      </c>
      <c r="N4" s="24" t="s">
        <v>118</v>
      </c>
      <c r="O4" s="24" t="s">
        <v>119</v>
      </c>
      <c r="P4" s="24" t="s">
        <v>21</v>
      </c>
      <c r="Q4" s="24" t="s">
        <v>31</v>
      </c>
      <c r="R4" s="25" t="s">
        <v>22</v>
      </c>
      <c r="S4" s="26" t="s">
        <v>23</v>
      </c>
      <c r="T4" s="27" t="s">
        <v>24</v>
      </c>
      <c r="U4" s="27" t="s">
        <v>25</v>
      </c>
      <c r="V4" s="27" t="s">
        <v>26</v>
      </c>
      <c r="W4" s="27" t="s">
        <v>125</v>
      </c>
      <c r="X4" s="27" t="s">
        <v>17</v>
      </c>
      <c r="Y4" s="27" t="s">
        <v>120</v>
      </c>
      <c r="Z4" s="27" t="s">
        <v>29</v>
      </c>
      <c r="AA4" s="27" t="s">
        <v>30</v>
      </c>
      <c r="AB4" s="27" t="s">
        <v>122</v>
      </c>
      <c r="AC4" s="28" t="s">
        <v>5</v>
      </c>
      <c r="AD4" s="29" t="s">
        <v>12</v>
      </c>
      <c r="AE4"/>
    </row>
    <row r="5" spans="2:37" s="1" customFormat="1" ht="24.95" customHeight="1" thickTop="1">
      <c r="B5" s="5"/>
      <c r="C5" s="365" t="s">
        <v>53</v>
      </c>
      <c r="D5" s="222" t="s">
        <v>84</v>
      </c>
      <c r="E5" s="196" t="s">
        <v>64</v>
      </c>
      <c r="F5" s="40" t="s">
        <v>37</v>
      </c>
      <c r="G5" s="41" t="s">
        <v>38</v>
      </c>
      <c r="H5" s="41" t="s">
        <v>39</v>
      </c>
      <c r="I5" s="41"/>
      <c r="J5" s="41" t="s">
        <v>40</v>
      </c>
      <c r="K5" s="41"/>
      <c r="L5" s="368" t="s">
        <v>163</v>
      </c>
      <c r="M5" s="41" t="s">
        <v>41</v>
      </c>
      <c r="N5" s="41"/>
      <c r="O5" s="41"/>
      <c r="P5" s="41"/>
      <c r="Q5" s="41"/>
      <c r="R5" s="42"/>
      <c r="S5" s="40"/>
      <c r="T5" s="41"/>
      <c r="U5" s="41"/>
      <c r="V5" s="43"/>
      <c r="W5" s="43"/>
      <c r="X5" s="43"/>
      <c r="Y5" s="43"/>
      <c r="Z5" s="43"/>
      <c r="AA5" s="43"/>
      <c r="AB5" s="43"/>
      <c r="AC5" s="179">
        <v>0.25694444444444448</v>
      </c>
      <c r="AD5" s="45"/>
    </row>
    <row r="6" spans="2:37" s="1" customFormat="1" ht="48" customHeight="1">
      <c r="B6" s="5"/>
      <c r="C6" s="366"/>
      <c r="D6" s="223" t="s">
        <v>85</v>
      </c>
      <c r="E6" s="315" t="s">
        <v>62</v>
      </c>
      <c r="F6" s="46" t="s">
        <v>2</v>
      </c>
      <c r="G6" s="47" t="s">
        <v>7</v>
      </c>
      <c r="H6" s="47" t="s">
        <v>6</v>
      </c>
      <c r="I6" s="47"/>
      <c r="J6" s="47" t="s">
        <v>8</v>
      </c>
      <c r="K6" s="47"/>
      <c r="L6" s="369"/>
      <c r="M6" s="47" t="s">
        <v>3</v>
      </c>
      <c r="N6" s="47"/>
      <c r="O6" s="47"/>
      <c r="P6" s="47"/>
      <c r="Q6" s="47" t="s">
        <v>134</v>
      </c>
      <c r="R6" s="48"/>
      <c r="S6" s="46"/>
      <c r="T6" s="47"/>
      <c r="U6" s="48"/>
      <c r="V6" s="49"/>
      <c r="W6" s="49"/>
      <c r="X6" s="49"/>
      <c r="Y6" s="49"/>
      <c r="Z6" s="49"/>
      <c r="AA6" s="49"/>
      <c r="AB6" s="49"/>
      <c r="AC6" s="190" t="s">
        <v>45</v>
      </c>
      <c r="AD6" s="51">
        <f>SUM(F7:AC7)</f>
        <v>98</v>
      </c>
      <c r="AH6" t="s">
        <v>127</v>
      </c>
      <c r="AI6"/>
    </row>
    <row r="7" spans="2:37" s="1" customFormat="1" ht="30" customHeight="1" thickBot="1">
      <c r="B7" s="5"/>
      <c r="C7" s="367"/>
      <c r="D7" s="34" t="s">
        <v>0</v>
      </c>
      <c r="E7" s="195" t="s">
        <v>63</v>
      </c>
      <c r="F7" s="104">
        <v>12</v>
      </c>
      <c r="G7" s="105">
        <v>12</v>
      </c>
      <c r="H7" s="105">
        <v>12</v>
      </c>
      <c r="I7" s="105"/>
      <c r="J7" s="105">
        <v>12</v>
      </c>
      <c r="K7" s="105"/>
      <c r="L7" s="369"/>
      <c r="M7" s="105">
        <v>12</v>
      </c>
      <c r="N7" s="105"/>
      <c r="O7" s="105"/>
      <c r="P7" s="105"/>
      <c r="Q7" s="105">
        <v>20</v>
      </c>
      <c r="R7" s="106"/>
      <c r="S7" s="107"/>
      <c r="T7" s="108"/>
      <c r="U7" s="109"/>
      <c r="V7" s="108"/>
      <c r="W7" s="108"/>
      <c r="X7" s="108"/>
      <c r="Y7" s="108"/>
      <c r="Z7" s="105"/>
      <c r="AA7" s="105"/>
      <c r="AB7" s="105"/>
      <c r="AC7" s="110">
        <v>18</v>
      </c>
      <c r="AD7" s="56"/>
      <c r="AH7" t="s">
        <v>95</v>
      </c>
      <c r="AI7"/>
    </row>
    <row r="8" spans="2:37" s="1" customFormat="1" ht="24.95" customHeight="1" thickTop="1">
      <c r="B8" s="5"/>
      <c r="C8" s="371" t="s">
        <v>52</v>
      </c>
      <c r="D8" s="224" t="s">
        <v>84</v>
      </c>
      <c r="E8" s="197" t="s">
        <v>65</v>
      </c>
      <c r="F8" s="40" t="s">
        <v>39</v>
      </c>
      <c r="G8" s="41" t="s">
        <v>42</v>
      </c>
      <c r="H8" s="41" t="s">
        <v>40</v>
      </c>
      <c r="I8" s="41"/>
      <c r="J8" s="41" t="s">
        <v>37</v>
      </c>
      <c r="K8" s="41"/>
      <c r="L8" s="369"/>
      <c r="M8" s="41" t="s">
        <v>38</v>
      </c>
      <c r="N8" s="41"/>
      <c r="O8" s="41"/>
      <c r="P8" s="41"/>
      <c r="Q8" s="41"/>
      <c r="R8" s="42"/>
      <c r="S8" s="40"/>
      <c r="T8" s="41"/>
      <c r="U8" s="57"/>
      <c r="V8" s="58"/>
      <c r="W8" s="41"/>
      <c r="X8" s="41"/>
      <c r="Y8" s="58"/>
      <c r="Z8" s="59"/>
      <c r="AA8" s="43"/>
      <c r="AB8" s="43"/>
      <c r="AC8" s="179">
        <v>0.31944444444444448</v>
      </c>
      <c r="AD8" s="45"/>
      <c r="AH8" t="s">
        <v>44</v>
      </c>
      <c r="AI8"/>
    </row>
    <row r="9" spans="2:37" s="1" customFormat="1" ht="48" customHeight="1">
      <c r="B9" s="5"/>
      <c r="C9" s="366"/>
      <c r="D9" s="223" t="s">
        <v>85</v>
      </c>
      <c r="E9" s="315" t="s">
        <v>111</v>
      </c>
      <c r="F9" s="46" t="s">
        <v>6</v>
      </c>
      <c r="G9" s="47" t="s">
        <v>3</v>
      </c>
      <c r="H9" s="47" t="s">
        <v>8</v>
      </c>
      <c r="I9" s="47"/>
      <c r="J9" s="47" t="s">
        <v>2</v>
      </c>
      <c r="K9" s="47"/>
      <c r="L9" s="369"/>
      <c r="M9" s="47" t="s">
        <v>7</v>
      </c>
      <c r="N9" s="47"/>
      <c r="O9" s="47"/>
      <c r="P9" s="47"/>
      <c r="Q9" s="47"/>
      <c r="R9" s="48" t="s">
        <v>1</v>
      </c>
      <c r="S9" s="46"/>
      <c r="T9" s="47"/>
      <c r="U9" s="48"/>
      <c r="V9" s="47"/>
      <c r="W9" s="47"/>
      <c r="X9" s="47"/>
      <c r="Y9" s="47"/>
      <c r="Z9" s="60"/>
      <c r="AA9" s="49"/>
      <c r="AB9" s="49"/>
      <c r="AC9" s="190" t="s">
        <v>113</v>
      </c>
      <c r="AD9" s="51">
        <f>SUM(F10:AC10)</f>
        <v>98</v>
      </c>
      <c r="AH9" t="s">
        <v>34</v>
      </c>
      <c r="AI9"/>
    </row>
    <row r="10" spans="2:37" s="1" customFormat="1" ht="30" customHeight="1" thickBot="1">
      <c r="B10" s="5"/>
      <c r="C10" s="367"/>
      <c r="D10" s="36" t="s">
        <v>0</v>
      </c>
      <c r="E10" s="198" t="s">
        <v>66</v>
      </c>
      <c r="F10" s="104">
        <v>12</v>
      </c>
      <c r="G10" s="105">
        <v>12</v>
      </c>
      <c r="H10" s="105">
        <v>12</v>
      </c>
      <c r="I10" s="105"/>
      <c r="J10" s="105">
        <v>12</v>
      </c>
      <c r="K10" s="105"/>
      <c r="L10" s="370"/>
      <c r="M10" s="105">
        <v>12</v>
      </c>
      <c r="N10" s="105"/>
      <c r="O10" s="105"/>
      <c r="P10" s="105"/>
      <c r="Q10" s="105"/>
      <c r="R10" s="106">
        <v>20</v>
      </c>
      <c r="S10" s="111"/>
      <c r="T10" s="112"/>
      <c r="U10" s="113"/>
      <c r="V10" s="112"/>
      <c r="W10" s="112"/>
      <c r="X10" s="112"/>
      <c r="Y10" s="112"/>
      <c r="Z10" s="114"/>
      <c r="AA10" s="115"/>
      <c r="AB10" s="115"/>
      <c r="AC10" s="116">
        <v>18</v>
      </c>
      <c r="AD10" s="56"/>
      <c r="AH10" t="s">
        <v>129</v>
      </c>
      <c r="AI10"/>
    </row>
    <row r="11" spans="2:37" s="1" customFormat="1" ht="24.95" customHeight="1" thickTop="1">
      <c r="B11" s="5"/>
      <c r="C11" s="373" t="s">
        <v>54</v>
      </c>
      <c r="D11" s="222" t="s">
        <v>84</v>
      </c>
      <c r="E11" s="196" t="s">
        <v>67</v>
      </c>
      <c r="F11" s="40"/>
      <c r="G11" s="41"/>
      <c r="H11" s="41"/>
      <c r="I11" s="41" t="s">
        <v>40</v>
      </c>
      <c r="J11" s="41"/>
      <c r="K11" s="41" t="s">
        <v>37</v>
      </c>
      <c r="L11" s="41" t="s">
        <v>39</v>
      </c>
      <c r="M11" s="41"/>
      <c r="N11" s="41" t="s">
        <v>38</v>
      </c>
      <c r="O11" s="41" t="s">
        <v>41</v>
      </c>
      <c r="P11" s="41"/>
      <c r="Q11" s="41"/>
      <c r="R11" s="42"/>
      <c r="S11" s="40"/>
      <c r="T11" s="41"/>
      <c r="U11" s="42"/>
      <c r="V11" s="41"/>
      <c r="W11" s="41"/>
      <c r="X11" s="41"/>
      <c r="Y11" s="41"/>
      <c r="Z11" s="59"/>
      <c r="AA11" s="43"/>
      <c r="AB11" s="43"/>
      <c r="AC11" s="179">
        <v>0.36805555555555558</v>
      </c>
      <c r="AD11" s="45"/>
      <c r="AH11" t="s">
        <v>130</v>
      </c>
      <c r="AI11"/>
    </row>
    <row r="12" spans="2:37" s="1" customFormat="1" ht="48" customHeight="1">
      <c r="B12" s="5"/>
      <c r="C12" s="374"/>
      <c r="D12" s="223" t="s">
        <v>85</v>
      </c>
      <c r="E12" s="315" t="s">
        <v>68</v>
      </c>
      <c r="F12" s="46"/>
      <c r="G12" s="47"/>
      <c r="H12" s="47"/>
      <c r="I12" s="47" t="s">
        <v>8</v>
      </c>
      <c r="J12" s="47"/>
      <c r="K12" s="47" t="s">
        <v>2</v>
      </c>
      <c r="L12" s="47" t="s">
        <v>6</v>
      </c>
      <c r="M12" s="47"/>
      <c r="N12" s="47" t="s">
        <v>7</v>
      </c>
      <c r="O12" s="47" t="s">
        <v>3</v>
      </c>
      <c r="P12" s="47"/>
      <c r="Q12" s="47" t="s">
        <v>1</v>
      </c>
      <c r="R12" s="48"/>
      <c r="S12" s="46"/>
      <c r="T12" s="47"/>
      <c r="U12" s="48"/>
      <c r="V12" s="47"/>
      <c r="W12" s="47"/>
      <c r="X12" s="47"/>
      <c r="Y12" s="47"/>
      <c r="Z12" s="65"/>
      <c r="AA12" s="49"/>
      <c r="AB12" s="49"/>
      <c r="AC12" s="190" t="s">
        <v>46</v>
      </c>
      <c r="AD12" s="51">
        <f>SUM(F13:AC13)</f>
        <v>98</v>
      </c>
      <c r="AH12" t="s">
        <v>126</v>
      </c>
      <c r="AI12"/>
    </row>
    <row r="13" spans="2:37" s="1" customFormat="1" ht="30" customHeight="1" thickBot="1">
      <c r="B13" s="5"/>
      <c r="C13" s="375"/>
      <c r="D13" s="34" t="s">
        <v>0</v>
      </c>
      <c r="E13" s="195" t="s">
        <v>69</v>
      </c>
      <c r="F13" s="104"/>
      <c r="G13" s="105"/>
      <c r="H13" s="105"/>
      <c r="I13" s="105">
        <v>12</v>
      </c>
      <c r="J13" s="105"/>
      <c r="K13" s="105">
        <v>12</v>
      </c>
      <c r="L13" s="105">
        <v>12</v>
      </c>
      <c r="M13" s="105"/>
      <c r="N13" s="105">
        <v>12</v>
      </c>
      <c r="O13" s="105">
        <v>12</v>
      </c>
      <c r="P13" s="105"/>
      <c r="Q13" s="105">
        <v>20</v>
      </c>
      <c r="R13" s="106"/>
      <c r="S13" s="104"/>
      <c r="T13" s="105"/>
      <c r="U13" s="106"/>
      <c r="V13" s="105"/>
      <c r="W13" s="105"/>
      <c r="X13" s="105"/>
      <c r="Y13" s="105"/>
      <c r="Z13" s="117"/>
      <c r="AA13" s="118"/>
      <c r="AB13" s="118"/>
      <c r="AC13" s="116">
        <v>18</v>
      </c>
      <c r="AD13" s="56"/>
      <c r="AH13" t="s">
        <v>1</v>
      </c>
    </row>
    <row r="14" spans="2:37" s="1" customFormat="1" ht="24.95" customHeight="1" thickTop="1">
      <c r="B14" s="5"/>
      <c r="C14" s="373" t="s">
        <v>55</v>
      </c>
      <c r="D14" s="224" t="s">
        <v>84</v>
      </c>
      <c r="E14" s="197" t="s">
        <v>70</v>
      </c>
      <c r="F14" s="66"/>
      <c r="G14" s="41"/>
      <c r="H14" s="41"/>
      <c r="I14" s="41" t="s">
        <v>38</v>
      </c>
      <c r="J14" s="41"/>
      <c r="K14" s="41" t="s">
        <v>40</v>
      </c>
      <c r="M14" s="41"/>
      <c r="N14" s="41" t="s">
        <v>39</v>
      </c>
      <c r="O14" s="41" t="s">
        <v>41</v>
      </c>
      <c r="P14" s="41" t="s">
        <v>37</v>
      </c>
      <c r="Q14" s="41"/>
      <c r="R14" s="42"/>
      <c r="S14" s="40"/>
      <c r="T14" s="43"/>
      <c r="U14" s="44"/>
      <c r="V14" s="43"/>
      <c r="W14" s="43"/>
      <c r="X14" s="43"/>
      <c r="Y14" s="43"/>
      <c r="Z14" s="43"/>
      <c r="AA14" s="43"/>
      <c r="AB14" s="41"/>
      <c r="AC14" s="179">
        <v>0.4236111111111111</v>
      </c>
      <c r="AD14" s="45"/>
      <c r="AH14" s="325" t="s">
        <v>14</v>
      </c>
    </row>
    <row r="15" spans="2:37" s="1" customFormat="1" ht="48" customHeight="1">
      <c r="B15" s="5"/>
      <c r="C15" s="376"/>
      <c r="D15" s="223" t="s">
        <v>85</v>
      </c>
      <c r="E15" s="315" t="s">
        <v>71</v>
      </c>
      <c r="F15" s="67"/>
      <c r="G15" s="47"/>
      <c r="H15" s="47"/>
      <c r="I15" s="48" t="s">
        <v>7</v>
      </c>
      <c r="J15" s="48"/>
      <c r="K15" s="47" t="s">
        <v>8</v>
      </c>
      <c r="L15" s="320"/>
      <c r="M15" s="47"/>
      <c r="N15" s="47" t="s">
        <v>6</v>
      </c>
      <c r="O15" s="47" t="s">
        <v>3</v>
      </c>
      <c r="P15" s="47" t="s">
        <v>2</v>
      </c>
      <c r="Q15" s="47"/>
      <c r="R15" s="47" t="s">
        <v>134</v>
      </c>
      <c r="S15" s="46"/>
      <c r="T15" s="47"/>
      <c r="U15" s="48"/>
      <c r="V15" s="49"/>
      <c r="W15" s="49"/>
      <c r="X15" s="49"/>
      <c r="Y15" s="49"/>
      <c r="Z15" s="49"/>
      <c r="AA15" s="49"/>
      <c r="AB15" s="47"/>
      <c r="AC15" s="191" t="s">
        <v>48</v>
      </c>
      <c r="AD15" s="51">
        <f>SUM(F16:AC16)</f>
        <v>98</v>
      </c>
      <c r="AH15" s="335" t="s">
        <v>153</v>
      </c>
      <c r="AI15" s="335"/>
      <c r="AJ15" s="335"/>
      <c r="AK15" s="335"/>
    </row>
    <row r="16" spans="2:37" s="1" customFormat="1" ht="30" customHeight="1" thickBot="1">
      <c r="B16" s="5"/>
      <c r="C16" s="377"/>
      <c r="D16" s="36" t="s">
        <v>0</v>
      </c>
      <c r="E16" s="198" t="s">
        <v>72</v>
      </c>
      <c r="F16" s="120"/>
      <c r="G16" s="105"/>
      <c r="H16" s="105"/>
      <c r="I16" s="106">
        <v>12</v>
      </c>
      <c r="J16" s="106"/>
      <c r="K16" s="108">
        <v>12</v>
      </c>
      <c r="M16" s="108"/>
      <c r="N16" s="108">
        <v>12</v>
      </c>
      <c r="O16" s="105">
        <v>12</v>
      </c>
      <c r="P16" s="105">
        <v>12</v>
      </c>
      <c r="Q16" s="105"/>
      <c r="R16" s="105">
        <v>20</v>
      </c>
      <c r="S16" s="104"/>
      <c r="T16" s="118"/>
      <c r="U16" s="119"/>
      <c r="V16" s="118"/>
      <c r="W16" s="118"/>
      <c r="X16" s="118"/>
      <c r="Y16" s="118"/>
      <c r="Z16" s="118"/>
      <c r="AA16" s="118"/>
      <c r="AB16" s="105"/>
      <c r="AC16" s="116">
        <v>18</v>
      </c>
      <c r="AD16" s="56"/>
      <c r="AH16" s="335" t="s">
        <v>154</v>
      </c>
      <c r="AI16" s="335"/>
      <c r="AJ16" s="335"/>
      <c r="AK16" s="335"/>
    </row>
    <row r="17" spans="2:37" s="1" customFormat="1" ht="24.95" customHeight="1" thickTop="1">
      <c r="B17" s="2"/>
      <c r="C17" s="374" t="s">
        <v>56</v>
      </c>
      <c r="D17" s="224" t="s">
        <v>84</v>
      </c>
      <c r="E17" s="199" t="s">
        <v>73</v>
      </c>
      <c r="F17" s="40"/>
      <c r="G17" s="41"/>
      <c r="H17" s="42"/>
      <c r="I17" s="41"/>
      <c r="J17" s="68"/>
      <c r="K17" s="41"/>
      <c r="L17" s="41"/>
      <c r="M17" s="41"/>
      <c r="N17" s="41"/>
      <c r="O17" s="68"/>
      <c r="P17" s="68"/>
      <c r="Q17" s="68"/>
      <c r="R17" s="342" t="s">
        <v>165</v>
      </c>
      <c r="S17" s="68" t="s">
        <v>100</v>
      </c>
      <c r="T17" s="68"/>
      <c r="U17" s="68" t="s">
        <v>41</v>
      </c>
      <c r="V17" s="68"/>
      <c r="W17" s="68"/>
      <c r="X17" s="68"/>
      <c r="Y17" s="68" t="s">
        <v>101</v>
      </c>
      <c r="Z17" s="68"/>
      <c r="AA17" s="68" t="s">
        <v>137</v>
      </c>
      <c r="AB17" s="68"/>
      <c r="AC17" s="179">
        <v>0.47916666666666669</v>
      </c>
      <c r="AD17" s="45"/>
      <c r="AH17" s="335" t="s">
        <v>160</v>
      </c>
      <c r="AI17" s="335">
        <f>SUM(M7,G10,O13,O16,U19,W22,X29,W32)</f>
        <v>96</v>
      </c>
      <c r="AJ17" s="335">
        <v>8</v>
      </c>
      <c r="AK17" s="335"/>
    </row>
    <row r="18" spans="2:37" ht="48" customHeight="1">
      <c r="C18" s="374"/>
      <c r="D18" s="223" t="s">
        <v>85</v>
      </c>
      <c r="E18" s="316" t="s">
        <v>74</v>
      </c>
      <c r="F18" s="46"/>
      <c r="G18" s="47"/>
      <c r="H18" s="48"/>
      <c r="I18" s="47"/>
      <c r="J18" s="47"/>
      <c r="K18" s="47"/>
      <c r="L18" s="47"/>
      <c r="M18" s="47"/>
      <c r="N18" s="47"/>
      <c r="O18" s="47"/>
      <c r="P18" s="47"/>
      <c r="Q18" s="47"/>
      <c r="R18" s="337" t="s">
        <v>1</v>
      </c>
      <c r="S18" s="47" t="s">
        <v>6</v>
      </c>
      <c r="T18" s="47"/>
      <c r="U18" s="47" t="s">
        <v>3</v>
      </c>
      <c r="V18" s="47"/>
      <c r="W18" s="47"/>
      <c r="X18" s="47"/>
      <c r="Y18" s="47" t="s">
        <v>133</v>
      </c>
      <c r="Z18" s="47"/>
      <c r="AA18" s="47" t="s">
        <v>2</v>
      </c>
      <c r="AB18" s="47"/>
      <c r="AC18" s="190" t="s">
        <v>47</v>
      </c>
      <c r="AD18" s="51">
        <f>SUM(F19:AC19)</f>
        <v>98</v>
      </c>
      <c r="AE18"/>
      <c r="AH18" s="335" t="s">
        <v>156</v>
      </c>
      <c r="AI18" s="336">
        <f>SUM(J7,H10,I13,K16,Y19,AA22,T32)</f>
        <v>78</v>
      </c>
      <c r="AJ18" s="336">
        <v>7</v>
      </c>
      <c r="AK18" s="336"/>
    </row>
    <row r="19" spans="2:37" ht="30" customHeight="1" thickBot="1">
      <c r="C19" s="374"/>
      <c r="D19" s="36" t="s">
        <v>0</v>
      </c>
      <c r="E19" s="200" t="s">
        <v>75</v>
      </c>
      <c r="F19" s="107"/>
      <c r="G19" s="108"/>
      <c r="H19" s="109"/>
      <c r="I19" s="108"/>
      <c r="J19" s="108"/>
      <c r="K19" s="108"/>
      <c r="L19" s="108"/>
      <c r="M19" s="108"/>
      <c r="N19" s="108"/>
      <c r="O19" s="108"/>
      <c r="P19" s="108"/>
      <c r="Q19" s="108"/>
      <c r="R19" s="338">
        <v>20</v>
      </c>
      <c r="S19" s="105">
        <v>18</v>
      </c>
      <c r="T19" s="105"/>
      <c r="U19" s="105">
        <v>12</v>
      </c>
      <c r="V19" s="105"/>
      <c r="W19" s="105"/>
      <c r="X19" s="105"/>
      <c r="Y19" s="105">
        <v>6</v>
      </c>
      <c r="Z19" s="105"/>
      <c r="AA19" s="105">
        <v>24</v>
      </c>
      <c r="AB19" s="105"/>
      <c r="AC19" s="116">
        <v>18</v>
      </c>
      <c r="AD19" s="56"/>
      <c r="AE19"/>
      <c r="AH19" s="335" t="s">
        <v>157</v>
      </c>
      <c r="AI19" s="336">
        <f>SUM(H7,F10,L13,N16,S19,T22,Z29,S32)</f>
        <v>102</v>
      </c>
      <c r="AJ19" s="336">
        <v>8</v>
      </c>
      <c r="AK19" s="336"/>
    </row>
    <row r="20" spans="2:37" ht="24.95" customHeight="1" thickTop="1">
      <c r="C20" s="373" t="s">
        <v>57</v>
      </c>
      <c r="D20" s="224" t="s">
        <v>84</v>
      </c>
      <c r="E20" s="201" t="s">
        <v>76</v>
      </c>
      <c r="F20" s="40"/>
      <c r="G20" s="41"/>
      <c r="H20" s="42"/>
      <c r="I20" s="41"/>
      <c r="J20" s="41"/>
      <c r="K20" s="41"/>
      <c r="L20" s="41"/>
      <c r="M20" s="41"/>
      <c r="N20" s="41"/>
      <c r="O20" s="41"/>
      <c r="P20" s="41"/>
      <c r="Q20" s="41"/>
      <c r="R20" s="339" t="s">
        <v>165</v>
      </c>
      <c r="S20" s="66"/>
      <c r="T20" s="41" t="s">
        <v>143</v>
      </c>
      <c r="U20" s="41" t="s">
        <v>142</v>
      </c>
      <c r="V20" s="41"/>
      <c r="W20" s="41" t="s">
        <v>41</v>
      </c>
      <c r="X20" s="41"/>
      <c r="Y20" s="41" t="s">
        <v>141</v>
      </c>
      <c r="Z20" s="41"/>
      <c r="AA20" s="41" t="s">
        <v>40</v>
      </c>
      <c r="AB20" s="41"/>
      <c r="AC20" s="71"/>
      <c r="AD20" s="45"/>
      <c r="AE20"/>
      <c r="AH20" s="335" t="s">
        <v>158</v>
      </c>
      <c r="AI20" s="336">
        <f>SUM(G7,M10,N13,I16,U22,T29,X32)</f>
        <v>84</v>
      </c>
      <c r="AJ20" s="336">
        <v>7</v>
      </c>
      <c r="AK20" s="336"/>
    </row>
    <row r="21" spans="2:37" ht="45" customHeight="1">
      <c r="C21" s="374"/>
      <c r="D21" s="223" t="s">
        <v>85</v>
      </c>
      <c r="E21" s="314" t="s">
        <v>32</v>
      </c>
      <c r="F21" s="46"/>
      <c r="G21" s="47"/>
      <c r="H21" s="48"/>
      <c r="I21" s="47"/>
      <c r="J21" s="47"/>
      <c r="K21" s="47"/>
      <c r="L21" s="47"/>
      <c r="M21" s="47"/>
      <c r="N21" s="47"/>
      <c r="O21" s="47"/>
      <c r="P21" s="47"/>
      <c r="Q21" s="47"/>
      <c r="R21" s="340" t="s">
        <v>1</v>
      </c>
      <c r="S21" s="67"/>
      <c r="T21" s="47" t="s">
        <v>6</v>
      </c>
      <c r="U21" s="47" t="s">
        <v>7</v>
      </c>
      <c r="V21" s="47"/>
      <c r="W21" s="47" t="s">
        <v>3</v>
      </c>
      <c r="X21" s="47"/>
      <c r="Y21" s="47" t="s">
        <v>2</v>
      </c>
      <c r="Z21" s="47"/>
      <c r="AA21" s="47" t="s">
        <v>8</v>
      </c>
      <c r="AB21" s="47"/>
      <c r="AC21" s="50"/>
      <c r="AD21" s="347">
        <f>SUM(F22:AC22)</f>
        <v>80</v>
      </c>
      <c r="AE21"/>
      <c r="AH21" s="335" t="s">
        <v>159</v>
      </c>
      <c r="AI21" s="336">
        <f>SUM(F7,J10,K13,P16,AA19,Y22,S29,Z32)</f>
        <v>120</v>
      </c>
      <c r="AJ21" s="336">
        <v>8</v>
      </c>
      <c r="AK21" s="336"/>
    </row>
    <row r="22" spans="2:37" ht="30" customHeight="1" thickBot="1">
      <c r="C22" s="375"/>
      <c r="D22" s="36" t="s">
        <v>0</v>
      </c>
      <c r="E22" s="202" t="s">
        <v>77</v>
      </c>
      <c r="F22" s="121"/>
      <c r="G22" s="122"/>
      <c r="H22" s="123"/>
      <c r="I22" s="122"/>
      <c r="J22" s="122"/>
      <c r="K22" s="122"/>
      <c r="L22" s="122"/>
      <c r="M22" s="122"/>
      <c r="N22" s="122"/>
      <c r="O22" s="122"/>
      <c r="P22" s="122"/>
      <c r="Q22" s="122"/>
      <c r="R22" s="341">
        <v>20</v>
      </c>
      <c r="S22" s="124"/>
      <c r="T22" s="105">
        <v>6</v>
      </c>
      <c r="U22" s="108">
        <v>12</v>
      </c>
      <c r="V22" s="108"/>
      <c r="W22" s="108">
        <v>12</v>
      </c>
      <c r="X22" s="108"/>
      <c r="Y22" s="108">
        <v>18</v>
      </c>
      <c r="Z22" s="108"/>
      <c r="AA22" s="108">
        <v>12</v>
      </c>
      <c r="AB22" s="108"/>
      <c r="AC22" s="125"/>
      <c r="AD22" s="346"/>
      <c r="AE22"/>
      <c r="AH22" s="336"/>
      <c r="AI22" s="336"/>
      <c r="AJ22" s="336"/>
      <c r="AK22" s="336"/>
    </row>
    <row r="23" spans="2:37" ht="24" customHeight="1" thickTop="1">
      <c r="C23" s="378" t="s">
        <v>58</v>
      </c>
      <c r="D23" s="37">
        <v>1</v>
      </c>
      <c r="E23" s="203" t="s">
        <v>33</v>
      </c>
      <c r="F23" s="76"/>
      <c r="G23" s="77"/>
      <c r="H23" s="78"/>
      <c r="I23" s="77"/>
      <c r="J23" s="77"/>
      <c r="K23" s="77"/>
      <c r="L23" s="77"/>
      <c r="M23" s="77"/>
      <c r="N23" s="77"/>
      <c r="O23" s="77"/>
      <c r="P23" s="77"/>
      <c r="Q23" s="77"/>
      <c r="R23" s="78"/>
      <c r="S23" s="79"/>
      <c r="T23" s="80"/>
      <c r="U23" s="80"/>
      <c r="V23" s="80"/>
      <c r="W23" s="80"/>
      <c r="X23" s="80"/>
      <c r="Y23" s="80"/>
      <c r="Z23" s="80"/>
      <c r="AA23" s="80"/>
      <c r="AB23" s="41"/>
      <c r="AC23" s="81"/>
      <c r="AD23" s="45"/>
      <c r="AE23"/>
      <c r="AH23" s="336"/>
      <c r="AI23" s="336"/>
      <c r="AJ23" s="336"/>
      <c r="AK23" s="336"/>
    </row>
    <row r="24" spans="2:37" ht="24" customHeight="1">
      <c r="C24" s="374"/>
      <c r="D24" s="38">
        <v>2</v>
      </c>
      <c r="E24" s="204" t="s">
        <v>78</v>
      </c>
      <c r="F24" s="82"/>
      <c r="G24" s="83"/>
      <c r="H24" s="72"/>
      <c r="I24" s="83"/>
      <c r="J24" s="83"/>
      <c r="K24" s="83"/>
      <c r="L24" s="83"/>
      <c r="M24" s="83"/>
      <c r="N24" s="83"/>
      <c r="O24" s="83"/>
      <c r="P24" s="83"/>
      <c r="Q24" s="83"/>
      <c r="R24" s="72"/>
      <c r="S24" s="82"/>
      <c r="T24" s="84"/>
      <c r="U24" s="85"/>
      <c r="V24" s="84"/>
      <c r="W24" s="85"/>
      <c r="X24" s="84"/>
      <c r="Y24" s="84"/>
      <c r="Z24" s="84"/>
      <c r="AA24" s="68"/>
      <c r="AB24" s="68"/>
      <c r="AC24" s="86"/>
      <c r="AD24" s="51"/>
      <c r="AE24"/>
      <c r="AH24" s="336"/>
      <c r="AI24" s="336"/>
      <c r="AJ24" s="336"/>
      <c r="AK24" s="336"/>
    </row>
    <row r="25" spans="2:37" ht="24" customHeight="1">
      <c r="C25" s="374"/>
      <c r="D25" s="39">
        <v>3</v>
      </c>
      <c r="E25" s="205" t="s">
        <v>109</v>
      </c>
      <c r="F25" s="87"/>
      <c r="G25" s="74"/>
      <c r="H25" s="75"/>
      <c r="I25" s="74"/>
      <c r="J25" s="74"/>
      <c r="K25" s="74"/>
      <c r="L25" s="74"/>
      <c r="M25" s="74"/>
      <c r="N25" s="74"/>
      <c r="O25" s="74"/>
      <c r="P25" s="74"/>
      <c r="Q25" s="74"/>
      <c r="R25" s="54"/>
      <c r="S25" s="88"/>
      <c r="T25" s="89"/>
      <c r="U25" s="90"/>
      <c r="V25" s="90"/>
      <c r="W25" s="90"/>
      <c r="X25" s="90"/>
      <c r="Y25" s="89"/>
      <c r="Z25" s="89"/>
      <c r="AA25" s="91"/>
      <c r="AB25" s="92"/>
      <c r="AC25" s="55"/>
      <c r="AD25" s="51"/>
      <c r="AE25"/>
    </row>
    <row r="26" spans="2:37" ht="24.95" customHeight="1" thickBot="1">
      <c r="C26" s="377"/>
      <c r="D26" s="36" t="s">
        <v>0</v>
      </c>
      <c r="E26" s="206" t="s">
        <v>110</v>
      </c>
      <c r="F26" s="61"/>
      <c r="G26" s="62"/>
      <c r="H26" s="63"/>
      <c r="I26" s="62"/>
      <c r="J26" s="62"/>
      <c r="K26" s="62"/>
      <c r="L26" s="62"/>
      <c r="M26" s="62"/>
      <c r="N26" s="62"/>
      <c r="O26" s="62"/>
      <c r="P26" s="62"/>
      <c r="Q26" s="62"/>
      <c r="R26" s="52"/>
      <c r="S26" s="93"/>
      <c r="T26" s="94"/>
      <c r="U26" s="95"/>
      <c r="V26" s="94"/>
      <c r="W26" s="94"/>
      <c r="X26" s="94"/>
      <c r="Y26" s="94"/>
      <c r="Z26" s="94"/>
      <c r="AA26" s="52"/>
      <c r="AB26" s="96"/>
      <c r="AC26" s="64"/>
      <c r="AD26" s="56"/>
      <c r="AE26"/>
    </row>
    <row r="27" spans="2:37" ht="24.95" customHeight="1" thickTop="1">
      <c r="C27" s="379" t="s">
        <v>59</v>
      </c>
      <c r="D27" s="224" t="s">
        <v>84</v>
      </c>
      <c r="E27" s="201" t="s">
        <v>102</v>
      </c>
      <c r="F27" s="40"/>
      <c r="G27" s="41"/>
      <c r="H27" s="42"/>
      <c r="I27" s="41"/>
      <c r="J27" s="41"/>
      <c r="K27" s="41"/>
      <c r="L27" s="41"/>
      <c r="M27" s="41"/>
      <c r="N27" s="41"/>
      <c r="O27" s="41"/>
      <c r="P27" s="41"/>
      <c r="Q27" s="80"/>
      <c r="R27" s="42"/>
      <c r="S27" s="79" t="s">
        <v>43</v>
      </c>
      <c r="T27" s="80" t="s">
        <v>123</v>
      </c>
      <c r="U27" s="80"/>
      <c r="V27" s="80"/>
      <c r="W27" s="80"/>
      <c r="X27" s="80" t="s">
        <v>41</v>
      </c>
      <c r="Y27" s="41"/>
      <c r="Z27" s="41" t="s">
        <v>124</v>
      </c>
      <c r="AA27" s="368" t="s">
        <v>163</v>
      </c>
      <c r="AB27" s="41"/>
      <c r="AC27" s="179">
        <v>0.76388888888888884</v>
      </c>
      <c r="AD27" s="45"/>
      <c r="AE27"/>
    </row>
    <row r="28" spans="2:37" ht="48" customHeight="1">
      <c r="C28" s="380"/>
      <c r="D28" s="223" t="s">
        <v>85</v>
      </c>
      <c r="E28" s="314" t="s">
        <v>103</v>
      </c>
      <c r="F28" s="46"/>
      <c r="G28" s="47"/>
      <c r="H28" s="48"/>
      <c r="I28" s="47"/>
      <c r="J28" s="47"/>
      <c r="K28" s="47"/>
      <c r="L28" s="47"/>
      <c r="M28" s="47"/>
      <c r="N28" s="47"/>
      <c r="O28" s="47"/>
      <c r="P28" s="47"/>
      <c r="Q28" s="84"/>
      <c r="R28" s="48"/>
      <c r="S28" s="82" t="s">
        <v>2</v>
      </c>
      <c r="T28" s="84" t="s">
        <v>7</v>
      </c>
      <c r="U28" s="84"/>
      <c r="V28" s="84"/>
      <c r="W28" s="84"/>
      <c r="X28" s="84" t="s">
        <v>3</v>
      </c>
      <c r="Y28" s="48"/>
      <c r="Z28" s="47" t="s">
        <v>6</v>
      </c>
      <c r="AA28" s="369"/>
      <c r="AB28" s="47" t="s">
        <v>1</v>
      </c>
      <c r="AC28" s="190" t="s">
        <v>114</v>
      </c>
      <c r="AD28" s="51">
        <f>SUM(F29:AC29)</f>
        <v>98</v>
      </c>
      <c r="AE28"/>
    </row>
    <row r="29" spans="2:37" ht="30" customHeight="1" thickBot="1">
      <c r="C29" s="381"/>
      <c r="D29" s="36" t="s">
        <v>0</v>
      </c>
      <c r="E29" s="206" t="s">
        <v>104</v>
      </c>
      <c r="F29" s="104"/>
      <c r="G29" s="105"/>
      <c r="H29" s="106"/>
      <c r="I29" s="105"/>
      <c r="J29" s="105"/>
      <c r="K29" s="105"/>
      <c r="L29" s="105"/>
      <c r="M29" s="105"/>
      <c r="N29" s="105"/>
      <c r="O29" s="105"/>
      <c r="P29" s="105"/>
      <c r="Q29" s="127"/>
      <c r="R29" s="106"/>
      <c r="S29" s="126">
        <v>18</v>
      </c>
      <c r="T29" s="108">
        <v>12</v>
      </c>
      <c r="U29" s="108"/>
      <c r="V29" s="108"/>
      <c r="W29" s="127"/>
      <c r="X29" s="127">
        <v>12</v>
      </c>
      <c r="Y29" s="109"/>
      <c r="Z29" s="105">
        <v>18</v>
      </c>
      <c r="AA29" s="369"/>
      <c r="AB29" s="105">
        <v>20</v>
      </c>
      <c r="AC29" s="116">
        <v>18</v>
      </c>
      <c r="AD29" s="56"/>
      <c r="AE29"/>
    </row>
    <row r="30" spans="2:37" ht="24.95" customHeight="1" thickTop="1">
      <c r="C30" s="380" t="s">
        <v>60</v>
      </c>
      <c r="D30" s="224" t="s">
        <v>84</v>
      </c>
      <c r="E30" s="207" t="s">
        <v>105</v>
      </c>
      <c r="F30" s="70"/>
      <c r="G30" s="68"/>
      <c r="H30" s="69"/>
      <c r="I30" s="68"/>
      <c r="J30" s="68"/>
      <c r="K30" s="68"/>
      <c r="L30" s="68"/>
      <c r="M30" s="68"/>
      <c r="N30" s="68"/>
      <c r="O30" s="68"/>
      <c r="P30" s="68"/>
      <c r="Q30" s="41"/>
      <c r="R30" s="69"/>
      <c r="S30" s="97" t="s">
        <v>97</v>
      </c>
      <c r="T30" s="41" t="s">
        <v>40</v>
      </c>
      <c r="U30" s="42"/>
      <c r="V30" s="41"/>
      <c r="W30" s="41" t="s">
        <v>41</v>
      </c>
      <c r="X30" s="41" t="s">
        <v>38</v>
      </c>
      <c r="Y30" s="41"/>
      <c r="Z30" s="41" t="s">
        <v>37</v>
      </c>
      <c r="AA30" s="369"/>
      <c r="AB30" s="41"/>
      <c r="AC30" s="179">
        <v>0.82638888888888884</v>
      </c>
      <c r="AD30" s="45"/>
      <c r="AE30"/>
    </row>
    <row r="31" spans="2:37" ht="48" customHeight="1">
      <c r="C31" s="380"/>
      <c r="D31" s="223" t="s">
        <v>85</v>
      </c>
      <c r="E31" s="314" t="s">
        <v>106</v>
      </c>
      <c r="F31" s="46"/>
      <c r="G31" s="47"/>
      <c r="H31" s="48"/>
      <c r="I31" s="47"/>
      <c r="J31" s="47"/>
      <c r="K31" s="47"/>
      <c r="L31" s="47"/>
      <c r="M31" s="47"/>
      <c r="N31" s="47"/>
      <c r="O31" s="47"/>
      <c r="P31" s="47"/>
      <c r="Q31" s="84"/>
      <c r="R31" s="48"/>
      <c r="S31" s="98" t="s">
        <v>44</v>
      </c>
      <c r="T31" s="47" t="s">
        <v>8</v>
      </c>
      <c r="U31" s="48"/>
      <c r="V31" s="47"/>
      <c r="W31" s="84" t="s">
        <v>3</v>
      </c>
      <c r="X31" s="47" t="s">
        <v>7</v>
      </c>
      <c r="Y31" s="84"/>
      <c r="Z31" s="99" t="s">
        <v>2</v>
      </c>
      <c r="AA31" s="369"/>
      <c r="AB31" s="48" t="s">
        <v>1</v>
      </c>
      <c r="AC31" s="190" t="s">
        <v>115</v>
      </c>
      <c r="AD31" s="51">
        <f>SUM(F32:AC32)</f>
        <v>98</v>
      </c>
      <c r="AE31"/>
    </row>
    <row r="32" spans="2:37" ht="30" customHeight="1" thickBot="1">
      <c r="C32" s="380"/>
      <c r="D32" s="312" t="s">
        <v>108</v>
      </c>
      <c r="E32" s="313" t="s">
        <v>107</v>
      </c>
      <c r="F32" s="107"/>
      <c r="G32" s="108"/>
      <c r="H32" s="109"/>
      <c r="I32" s="105"/>
      <c r="J32" s="108"/>
      <c r="K32" s="108"/>
      <c r="L32" s="108"/>
      <c r="M32" s="108"/>
      <c r="N32" s="108"/>
      <c r="O32" s="108"/>
      <c r="P32" s="108"/>
      <c r="Q32" s="127"/>
      <c r="R32" s="109"/>
      <c r="S32" s="126">
        <v>12</v>
      </c>
      <c r="T32" s="108">
        <v>12</v>
      </c>
      <c r="U32" s="109"/>
      <c r="V32" s="108"/>
      <c r="W32" s="127">
        <v>12</v>
      </c>
      <c r="X32" s="108">
        <v>12</v>
      </c>
      <c r="Y32" s="127"/>
      <c r="Z32" s="127">
        <v>12</v>
      </c>
      <c r="AA32" s="370"/>
      <c r="AB32" s="109">
        <v>20</v>
      </c>
      <c r="AC32" s="110">
        <v>18</v>
      </c>
      <c r="AD32" s="56"/>
      <c r="AE32"/>
    </row>
    <row r="33" spans="2:35" ht="32.1" customHeight="1" thickTop="1" thickBot="1">
      <c r="C33" s="382"/>
      <c r="D33" s="383"/>
      <c r="E33" s="221" t="s">
        <v>12</v>
      </c>
      <c r="F33" s="100">
        <f>SUM(F7,F10,F13,F16,F19,F22,F29,F32)</f>
        <v>24</v>
      </c>
      <c r="G33" s="101">
        <f t="shared" ref="G33:R33" si="0">SUM(G7,G10,G13,G16,G19,G22,G29,G32)</f>
        <v>24</v>
      </c>
      <c r="H33" s="101">
        <f t="shared" si="0"/>
        <v>24</v>
      </c>
      <c r="I33" s="101">
        <f t="shared" si="0"/>
        <v>24</v>
      </c>
      <c r="J33" s="101">
        <f t="shared" si="0"/>
        <v>24</v>
      </c>
      <c r="K33" s="101">
        <f t="shared" si="0"/>
        <v>24</v>
      </c>
      <c r="L33" s="101">
        <f t="shared" si="0"/>
        <v>12</v>
      </c>
      <c r="M33" s="101">
        <f t="shared" si="0"/>
        <v>24</v>
      </c>
      <c r="N33" s="101">
        <f t="shared" si="0"/>
        <v>24</v>
      </c>
      <c r="O33" s="101">
        <f t="shared" si="0"/>
        <v>24</v>
      </c>
      <c r="P33" s="101">
        <f t="shared" si="0"/>
        <v>12</v>
      </c>
      <c r="Q33" s="101">
        <f t="shared" si="0"/>
        <v>40</v>
      </c>
      <c r="R33" s="324">
        <f t="shared" si="0"/>
        <v>80</v>
      </c>
      <c r="S33" s="100">
        <f>SUM(S7,S10,S13,S16,S19,S22,S29,S32)</f>
        <v>48</v>
      </c>
      <c r="T33" s="101">
        <f t="shared" ref="T33:AC33" si="1">SUM(T7,T10,T13,T16,T19,T22,T29,T32)</f>
        <v>30</v>
      </c>
      <c r="U33" s="101">
        <f t="shared" si="1"/>
        <v>24</v>
      </c>
      <c r="V33" s="101">
        <f t="shared" si="1"/>
        <v>0</v>
      </c>
      <c r="W33" s="101">
        <f t="shared" si="1"/>
        <v>24</v>
      </c>
      <c r="X33" s="101">
        <f t="shared" si="1"/>
        <v>24</v>
      </c>
      <c r="Y33" s="101">
        <f t="shared" si="1"/>
        <v>24</v>
      </c>
      <c r="Z33" s="101">
        <f>SUM(Z7,Z10,Z13,Z16,Z19,Z22,Z29,Z32)</f>
        <v>30</v>
      </c>
      <c r="AA33" s="101">
        <f>SUM(AA7,AA10,AA13,AA16,AA19,AA22,AA29,AA32)</f>
        <v>36</v>
      </c>
      <c r="AB33" s="101">
        <f t="shared" si="1"/>
        <v>40</v>
      </c>
      <c r="AC33" s="102">
        <f t="shared" si="1"/>
        <v>126</v>
      </c>
      <c r="AD33" s="103">
        <f>SUM(AD6,AD9,AD12,AD15,AD18,AD21,AD28,AD31)</f>
        <v>766</v>
      </c>
      <c r="AE33"/>
      <c r="AG33" s="227"/>
    </row>
    <row r="34" spans="2:35" ht="9.9499999999999993" customHeight="1" thickBot="1">
      <c r="C34" s="384"/>
      <c r="D34" s="385"/>
      <c r="E34" s="18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7"/>
      <c r="U34" s="8"/>
      <c r="V34" s="8"/>
      <c r="W34" s="8"/>
      <c r="X34" s="8"/>
      <c r="Y34" s="8"/>
      <c r="Z34" s="8"/>
      <c r="AA34" s="8"/>
      <c r="AB34" s="8"/>
      <c r="AC34" s="9"/>
      <c r="AD34" s="21"/>
    </row>
    <row r="35" spans="2:35" ht="35.1" customHeight="1">
      <c r="C35" s="356" t="s">
        <v>82</v>
      </c>
      <c r="D35" s="357"/>
      <c r="E35" s="360" t="s">
        <v>83</v>
      </c>
      <c r="F35" s="372" t="s">
        <v>11</v>
      </c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63"/>
      <c r="R35" s="363"/>
      <c r="S35" s="363"/>
      <c r="T35" s="363"/>
      <c r="U35" s="363"/>
      <c r="V35" s="363"/>
      <c r="W35" s="363"/>
      <c r="X35" s="363"/>
      <c r="Y35" s="363"/>
      <c r="Z35" s="363"/>
      <c r="AA35" s="363"/>
      <c r="AB35" s="363"/>
      <c r="AC35" s="363"/>
      <c r="AD35" s="364"/>
      <c r="AE35"/>
    </row>
    <row r="36" spans="2:35" ht="39.950000000000003" customHeight="1" thickBot="1">
      <c r="B36" s="5"/>
      <c r="C36" s="358"/>
      <c r="D36" s="359"/>
      <c r="E36" s="389"/>
      <c r="F36" s="30" t="str">
        <f>F4</f>
        <v>김경학</v>
      </c>
      <c r="G36" s="31" t="str">
        <f t="shared" ref="G36:P36" si="2">G4</f>
        <v>김재홍</v>
      </c>
      <c r="H36" s="31" t="str">
        <f t="shared" si="2"/>
        <v>박재우</v>
      </c>
      <c r="I36" s="31" t="str">
        <f t="shared" si="2"/>
        <v>손경락</v>
      </c>
      <c r="J36" s="31" t="str">
        <f t="shared" si="2"/>
        <v>윤재진</v>
      </c>
      <c r="K36" s="31" t="str">
        <f t="shared" si="2"/>
        <v>이두용</v>
      </c>
      <c r="L36" s="31" t="str">
        <f t="shared" si="2"/>
        <v>이은희</v>
      </c>
      <c r="M36" s="31" t="str">
        <f t="shared" si="2"/>
        <v>정재훈</v>
      </c>
      <c r="N36" s="31" t="str">
        <f t="shared" si="2"/>
        <v>정현덕</v>
      </c>
      <c r="O36" s="31" t="str">
        <f t="shared" si="2"/>
        <v>허정아</v>
      </c>
      <c r="P36" s="31" t="str">
        <f t="shared" si="2"/>
        <v>김정훈</v>
      </c>
      <c r="Q36" s="31" t="str">
        <f>Q4</f>
        <v>김문주</v>
      </c>
      <c r="R36" s="32" t="str">
        <f>R4</f>
        <v>윤주선</v>
      </c>
      <c r="S36" s="33" t="str">
        <f>S4</f>
        <v>김영욱</v>
      </c>
      <c r="T36" s="33" t="str">
        <f t="shared" ref="T36:AB36" si="3">T4</f>
        <v>김진우</v>
      </c>
      <c r="U36" s="33" t="str">
        <f t="shared" si="3"/>
        <v>도형석</v>
      </c>
      <c r="V36" s="33" t="str">
        <f t="shared" si="3"/>
        <v>박선미</v>
      </c>
      <c r="W36" s="33" t="str">
        <f t="shared" si="3"/>
        <v>박찬웅</v>
      </c>
      <c r="X36" s="33" t="str">
        <f t="shared" si="3"/>
        <v>백정훈</v>
      </c>
      <c r="Y36" s="33" t="str">
        <f t="shared" si="3"/>
        <v>안선화</v>
      </c>
      <c r="Z36" s="33" t="str">
        <f t="shared" si="3"/>
        <v>이지영</v>
      </c>
      <c r="AA36" s="33" t="str">
        <f t="shared" si="3"/>
        <v>황정원</v>
      </c>
      <c r="AB36" s="33" t="str">
        <f t="shared" si="3"/>
        <v>유연정</v>
      </c>
      <c r="AC36" s="28" t="s">
        <v>5</v>
      </c>
      <c r="AD36" s="29" t="s">
        <v>12</v>
      </c>
      <c r="AE36"/>
    </row>
    <row r="37" spans="2:35" s="1" customFormat="1" ht="24.95" customHeight="1" thickTop="1">
      <c r="B37" s="5"/>
      <c r="C37" s="371" t="s">
        <v>53</v>
      </c>
      <c r="D37" s="224" t="s">
        <v>84</v>
      </c>
      <c r="E37" s="199" t="s">
        <v>64</v>
      </c>
      <c r="F37" s="40" t="s">
        <v>37</v>
      </c>
      <c r="G37" s="41"/>
      <c r="H37" s="41"/>
      <c r="I37" s="41" t="s">
        <v>40</v>
      </c>
      <c r="J37" s="41" t="s">
        <v>39</v>
      </c>
      <c r="K37" s="42" t="s">
        <v>38</v>
      </c>
      <c r="L37" s="368" t="s">
        <v>163</v>
      </c>
      <c r="M37" s="41" t="s">
        <v>41</v>
      </c>
      <c r="N37" s="42"/>
      <c r="O37" s="41"/>
      <c r="P37" s="42"/>
      <c r="Q37" s="41"/>
      <c r="R37" s="128"/>
      <c r="S37" s="129"/>
      <c r="T37" s="41"/>
      <c r="U37" s="43"/>
      <c r="V37" s="43"/>
      <c r="W37" s="43"/>
      <c r="X37" s="43"/>
      <c r="Y37" s="43"/>
      <c r="Z37" s="43"/>
      <c r="AA37" s="43"/>
      <c r="AB37" s="43"/>
      <c r="AC37" s="179">
        <v>0.25694444444444448</v>
      </c>
      <c r="AD37" s="45"/>
    </row>
    <row r="38" spans="2:35" s="1" customFormat="1" ht="48" customHeight="1">
      <c r="B38" s="5"/>
      <c r="C38" s="366"/>
      <c r="D38" s="223" t="s">
        <v>85</v>
      </c>
      <c r="E38" s="316" t="s">
        <v>62</v>
      </c>
      <c r="F38" s="46" t="s">
        <v>2</v>
      </c>
      <c r="G38" s="47"/>
      <c r="H38" s="47"/>
      <c r="I38" s="47" t="s">
        <v>8</v>
      </c>
      <c r="J38" s="47" t="s">
        <v>6</v>
      </c>
      <c r="K38" s="48" t="s">
        <v>7</v>
      </c>
      <c r="L38" s="369"/>
      <c r="M38" s="47" t="s">
        <v>3</v>
      </c>
      <c r="N38" s="48"/>
      <c r="O38" s="47"/>
      <c r="P38" s="48"/>
      <c r="Q38" s="47" t="s">
        <v>1</v>
      </c>
      <c r="R38" s="327"/>
      <c r="S38" s="65"/>
      <c r="T38" s="47"/>
      <c r="U38" s="49"/>
      <c r="V38" s="49"/>
      <c r="W38" s="49"/>
      <c r="X38" s="49"/>
      <c r="Y38" s="49"/>
      <c r="Z38" s="49"/>
      <c r="AA38" s="49"/>
      <c r="AB38" s="49"/>
      <c r="AC38" s="190" t="s">
        <v>49</v>
      </c>
      <c r="AD38" s="51">
        <f>SUM(F39:AC39)</f>
        <v>98</v>
      </c>
      <c r="AH38" s="349" t="s">
        <v>155</v>
      </c>
      <c r="AI38" s="130">
        <f>F39+I39+J39+K39+M39+F42+I42+J42+K42+M42+G45+H45+L45+N45+O45+G48+H48+L48+N48+O48</f>
        <v>240</v>
      </c>
    </row>
    <row r="39" spans="2:35" s="1" customFormat="1" ht="30" customHeight="1" thickBot="1">
      <c r="B39" s="5"/>
      <c r="C39" s="367"/>
      <c r="D39" s="36" t="s">
        <v>0</v>
      </c>
      <c r="E39" s="200" t="s">
        <v>63</v>
      </c>
      <c r="F39" s="104">
        <v>12</v>
      </c>
      <c r="G39" s="105"/>
      <c r="H39" s="105"/>
      <c r="I39" s="105">
        <v>12</v>
      </c>
      <c r="J39" s="105">
        <v>12</v>
      </c>
      <c r="K39" s="106">
        <v>12</v>
      </c>
      <c r="L39" s="369"/>
      <c r="M39" s="105">
        <v>12</v>
      </c>
      <c r="N39" s="106"/>
      <c r="O39" s="105"/>
      <c r="P39" s="106"/>
      <c r="Q39" s="106">
        <v>20</v>
      </c>
      <c r="R39" s="142"/>
      <c r="S39" s="143"/>
      <c r="T39" s="105"/>
      <c r="U39" s="105"/>
      <c r="V39" s="105"/>
      <c r="W39" s="105"/>
      <c r="X39" s="105"/>
      <c r="Y39" s="105"/>
      <c r="Z39" s="105"/>
      <c r="AA39" s="105"/>
      <c r="AB39" s="105"/>
      <c r="AC39" s="116">
        <v>18</v>
      </c>
      <c r="AD39" s="56"/>
      <c r="AH39" s="130" t="s">
        <v>166</v>
      </c>
      <c r="AI39" s="130">
        <f>SUM(M39,K42,O45,O48)</f>
        <v>42</v>
      </c>
    </row>
    <row r="40" spans="2:35" s="1" customFormat="1" ht="24.95" customHeight="1" thickTop="1">
      <c r="B40" s="5"/>
      <c r="C40" s="371" t="s">
        <v>52</v>
      </c>
      <c r="D40" s="224" t="s">
        <v>84</v>
      </c>
      <c r="E40" s="321" t="s">
        <v>65</v>
      </c>
      <c r="F40" s="40" t="s">
        <v>162</v>
      </c>
      <c r="G40" s="41"/>
      <c r="H40" s="41"/>
      <c r="I40" s="41" t="s">
        <v>161</v>
      </c>
      <c r="J40" s="41" t="s">
        <v>146</v>
      </c>
      <c r="K40" s="41" t="s">
        <v>41</v>
      </c>
      <c r="L40" s="369"/>
      <c r="M40" s="41" t="s">
        <v>138</v>
      </c>
      <c r="N40" s="41"/>
      <c r="O40" s="41"/>
      <c r="P40" s="42"/>
      <c r="Q40" s="42"/>
      <c r="R40" s="128"/>
      <c r="S40" s="129"/>
      <c r="T40" s="43"/>
      <c r="U40" s="43"/>
      <c r="V40" s="43"/>
      <c r="W40" s="43"/>
      <c r="X40" s="43"/>
      <c r="Y40" s="43"/>
      <c r="Z40" s="43"/>
      <c r="AA40" s="43"/>
      <c r="AB40" s="43"/>
      <c r="AC40" s="71"/>
      <c r="AD40" s="45"/>
      <c r="AH40" s="130" t="s">
        <v>167</v>
      </c>
      <c r="AI40" s="130">
        <f>SUM(I39,F42,H45,L48)</f>
        <v>42</v>
      </c>
    </row>
    <row r="41" spans="2:35" s="1" customFormat="1" ht="48" customHeight="1">
      <c r="B41" s="5"/>
      <c r="C41" s="366"/>
      <c r="D41" s="223" t="s">
        <v>85</v>
      </c>
      <c r="E41" s="316" t="s">
        <v>111</v>
      </c>
      <c r="F41" s="46" t="s">
        <v>8</v>
      </c>
      <c r="G41" s="47"/>
      <c r="H41" s="65"/>
      <c r="I41" s="47" t="s">
        <v>6</v>
      </c>
      <c r="J41" s="47" t="s">
        <v>7</v>
      </c>
      <c r="K41" s="47" t="s">
        <v>3</v>
      </c>
      <c r="L41" s="369"/>
      <c r="M41" s="47" t="s">
        <v>2</v>
      </c>
      <c r="N41" s="47"/>
      <c r="O41" s="47"/>
      <c r="P41" s="48"/>
      <c r="Q41" s="47" t="s">
        <v>1</v>
      </c>
      <c r="R41" s="327"/>
      <c r="S41" s="65"/>
      <c r="T41" s="49"/>
      <c r="U41" s="49"/>
      <c r="V41" s="49"/>
      <c r="W41" s="49"/>
      <c r="X41" s="49"/>
      <c r="Y41" s="49"/>
      <c r="Z41" s="49"/>
      <c r="AA41" s="49"/>
      <c r="AB41" s="49"/>
      <c r="AC41" s="50"/>
      <c r="AD41" s="51">
        <f>SUM(F42:AC42)</f>
        <v>80</v>
      </c>
      <c r="AH41" s="130" t="s">
        <v>168</v>
      </c>
      <c r="AI41" s="130">
        <f>SUM(J39,I42,G45,N48)</f>
        <v>60</v>
      </c>
    </row>
    <row r="42" spans="2:35" s="1" customFormat="1" ht="30" customHeight="1" thickBot="1">
      <c r="B42" s="5"/>
      <c r="C42" s="367"/>
      <c r="D42" s="36" t="s">
        <v>0</v>
      </c>
      <c r="E42" s="206" t="s">
        <v>66</v>
      </c>
      <c r="F42" s="104">
        <v>12</v>
      </c>
      <c r="G42" s="105"/>
      <c r="H42" s="105"/>
      <c r="I42" s="105">
        <v>12</v>
      </c>
      <c r="J42" s="105">
        <v>6</v>
      </c>
      <c r="K42" s="105">
        <v>12</v>
      </c>
      <c r="L42" s="370"/>
      <c r="M42" s="105">
        <v>18</v>
      </c>
      <c r="N42" s="105"/>
      <c r="O42" s="105"/>
      <c r="P42" s="106"/>
      <c r="Q42" s="106">
        <v>20</v>
      </c>
      <c r="R42" s="142"/>
      <c r="S42" s="144"/>
      <c r="T42" s="145"/>
      <c r="U42" s="145"/>
      <c r="V42" s="145"/>
      <c r="W42" s="145"/>
      <c r="X42" s="145"/>
      <c r="Y42" s="145"/>
      <c r="Z42" s="118"/>
      <c r="AA42" s="118"/>
      <c r="AB42" s="118"/>
      <c r="AC42" s="110"/>
      <c r="AD42" s="56"/>
      <c r="AH42" s="130" t="s">
        <v>169</v>
      </c>
      <c r="AI42" s="130">
        <f>SUM(K39,J42,L45,G48)</f>
        <v>36</v>
      </c>
    </row>
    <row r="43" spans="2:35" s="1" customFormat="1" ht="24.95" customHeight="1" thickTop="1">
      <c r="B43" s="5"/>
      <c r="C43" s="373" t="s">
        <v>54</v>
      </c>
      <c r="D43" s="224" t="s">
        <v>84</v>
      </c>
      <c r="E43" s="196" t="s">
        <v>67</v>
      </c>
      <c r="F43" s="311"/>
      <c r="G43" s="41" t="s">
        <v>148</v>
      </c>
      <c r="H43" s="226" t="s">
        <v>149</v>
      </c>
      <c r="I43" s="226"/>
      <c r="J43" s="226"/>
      <c r="K43" s="226"/>
      <c r="L43" s="226" t="s">
        <v>146</v>
      </c>
      <c r="M43" s="226"/>
      <c r="N43" s="41" t="s">
        <v>141</v>
      </c>
      <c r="O43" s="226" t="s">
        <v>147</v>
      </c>
      <c r="P43" s="42"/>
      <c r="Q43" s="42"/>
      <c r="R43" s="128"/>
      <c r="S43" s="132"/>
      <c r="T43" s="41"/>
      <c r="U43" s="58"/>
      <c r="V43" s="41"/>
      <c r="W43" s="58"/>
      <c r="X43" s="42"/>
      <c r="Y43" s="58"/>
      <c r="Z43" s="59"/>
      <c r="AA43" s="43"/>
      <c r="AB43" s="43"/>
      <c r="AC43" s="193" t="s">
        <v>13</v>
      </c>
      <c r="AD43" s="194">
        <v>0.36805555555555558</v>
      </c>
      <c r="AH43" s="130" t="s">
        <v>170</v>
      </c>
      <c r="AI43" s="130">
        <f>SUM(F39,M42,N45,H48)</f>
        <v>60</v>
      </c>
    </row>
    <row r="44" spans="2:35" s="1" customFormat="1" ht="48" customHeight="1">
      <c r="B44" s="5"/>
      <c r="C44" s="374"/>
      <c r="D44" s="223" t="s">
        <v>85</v>
      </c>
      <c r="E44" s="315" t="s">
        <v>68</v>
      </c>
      <c r="F44" s="46"/>
      <c r="G44" s="47" t="s">
        <v>145</v>
      </c>
      <c r="H44" s="47" t="s">
        <v>133</v>
      </c>
      <c r="I44" s="47"/>
      <c r="J44" s="47"/>
      <c r="K44" s="47"/>
      <c r="L44" s="47" t="s">
        <v>136</v>
      </c>
      <c r="M44" s="47"/>
      <c r="N44" s="47" t="s">
        <v>2</v>
      </c>
      <c r="O44" s="47" t="s">
        <v>144</v>
      </c>
      <c r="P44" s="133"/>
      <c r="Q44" s="320"/>
      <c r="R44" s="131" t="s">
        <v>1</v>
      </c>
      <c r="S44" s="65"/>
      <c r="T44" s="47"/>
      <c r="U44" s="47"/>
      <c r="V44" s="47"/>
      <c r="W44" s="47"/>
      <c r="X44" s="48"/>
      <c r="Y44" s="47"/>
      <c r="Z44" s="60"/>
      <c r="AA44" s="49"/>
      <c r="AB44" s="49"/>
      <c r="AC44" s="190" t="s">
        <v>46</v>
      </c>
      <c r="AD44" s="51">
        <f>SUM(F45:AC45)</f>
        <v>98</v>
      </c>
    </row>
    <row r="45" spans="2:35" s="1" customFormat="1" ht="30" customHeight="1" thickBot="1">
      <c r="B45" s="5"/>
      <c r="C45" s="375"/>
      <c r="D45" s="36" t="s">
        <v>0</v>
      </c>
      <c r="E45" s="195" t="s">
        <v>69</v>
      </c>
      <c r="F45" s="104"/>
      <c r="G45" s="105">
        <v>18</v>
      </c>
      <c r="H45" s="105">
        <v>12</v>
      </c>
      <c r="I45" s="105"/>
      <c r="J45" s="105"/>
      <c r="K45" s="105"/>
      <c r="L45" s="105">
        <v>6</v>
      </c>
      <c r="M45" s="105"/>
      <c r="N45" s="105">
        <v>18</v>
      </c>
      <c r="O45" s="105">
        <v>6</v>
      </c>
      <c r="P45" s="106"/>
      <c r="Q45" s="105"/>
      <c r="R45" s="142">
        <v>20</v>
      </c>
      <c r="S45" s="146"/>
      <c r="T45" s="112"/>
      <c r="U45" s="112"/>
      <c r="V45" s="112"/>
      <c r="W45" s="112"/>
      <c r="X45" s="106"/>
      <c r="Y45" s="112"/>
      <c r="Z45" s="117"/>
      <c r="AA45" s="118"/>
      <c r="AB45" s="118"/>
      <c r="AC45" s="116">
        <v>18</v>
      </c>
      <c r="AD45" s="56"/>
    </row>
    <row r="46" spans="2:35" s="1" customFormat="1" ht="24.95" customHeight="1" thickTop="1">
      <c r="B46" s="5"/>
      <c r="C46" s="373" t="s">
        <v>55</v>
      </c>
      <c r="D46" s="224" t="s">
        <v>84</v>
      </c>
      <c r="E46" s="197" t="s">
        <v>70</v>
      </c>
      <c r="F46" s="136"/>
      <c r="G46" s="226" t="s">
        <v>151</v>
      </c>
      <c r="H46" s="41" t="s">
        <v>150</v>
      </c>
      <c r="I46" s="41"/>
      <c r="J46" s="226"/>
      <c r="K46" s="41"/>
      <c r="L46" s="226" t="s">
        <v>101</v>
      </c>
      <c r="M46" s="226"/>
      <c r="N46" s="41" t="s">
        <v>100</v>
      </c>
      <c r="O46" s="322" t="s">
        <v>41</v>
      </c>
      <c r="P46" s="42"/>
      <c r="Q46" s="41"/>
      <c r="R46" s="128"/>
      <c r="S46" s="132"/>
      <c r="T46" s="41"/>
      <c r="U46" s="41"/>
      <c r="V46" s="41"/>
      <c r="W46" s="41"/>
      <c r="X46" s="42"/>
      <c r="Y46" s="41"/>
      <c r="Z46" s="59"/>
      <c r="AA46" s="43"/>
      <c r="AB46" s="43"/>
      <c r="AC46" s="193" t="s">
        <v>13</v>
      </c>
      <c r="AD46" s="194">
        <v>0.4236111111111111</v>
      </c>
    </row>
    <row r="47" spans="2:35" s="1" customFormat="1" ht="48" customHeight="1">
      <c r="B47" s="5"/>
      <c r="C47" s="376"/>
      <c r="D47" s="223" t="s">
        <v>85</v>
      </c>
      <c r="E47" s="316" t="s">
        <v>71</v>
      </c>
      <c r="F47" s="46"/>
      <c r="G47" s="65" t="s">
        <v>7</v>
      </c>
      <c r="H47" s="47" t="s">
        <v>2</v>
      </c>
      <c r="I47" s="47"/>
      <c r="J47" s="47"/>
      <c r="K47" s="47"/>
      <c r="L47" s="47" t="s">
        <v>8</v>
      </c>
      <c r="M47" s="47"/>
      <c r="N47" s="47" t="s">
        <v>6</v>
      </c>
      <c r="O47" s="47" t="s">
        <v>3</v>
      </c>
      <c r="P47" s="48"/>
      <c r="Q47" s="320"/>
      <c r="R47" s="131" t="s">
        <v>1</v>
      </c>
      <c r="S47" s="65"/>
      <c r="T47" s="47"/>
      <c r="U47" s="47"/>
      <c r="V47" s="47"/>
      <c r="W47" s="47"/>
      <c r="X47" s="48"/>
      <c r="Y47" s="47"/>
      <c r="Z47" s="65"/>
      <c r="AA47" s="49"/>
      <c r="AB47" s="49"/>
      <c r="AC47" s="190" t="s">
        <v>50</v>
      </c>
      <c r="AD47" s="51">
        <f>SUM(F48:AC48)</f>
        <v>98</v>
      </c>
    </row>
    <row r="48" spans="2:35" s="1" customFormat="1" ht="30" customHeight="1" thickBot="1">
      <c r="B48" s="5"/>
      <c r="C48" s="376"/>
      <c r="D48" s="36" t="s">
        <v>0</v>
      </c>
      <c r="E48" s="195" t="s">
        <v>72</v>
      </c>
      <c r="F48" s="147"/>
      <c r="G48" s="108">
        <v>12</v>
      </c>
      <c r="H48" s="108">
        <v>12</v>
      </c>
      <c r="I48" s="108"/>
      <c r="J48" s="108"/>
      <c r="K48" s="108"/>
      <c r="L48" s="108">
        <v>6</v>
      </c>
      <c r="M48" s="108"/>
      <c r="N48" s="108">
        <v>18</v>
      </c>
      <c r="O48" s="323">
        <v>12</v>
      </c>
      <c r="P48" s="148"/>
      <c r="Q48" s="105"/>
      <c r="R48" s="142">
        <v>20</v>
      </c>
      <c r="S48" s="144"/>
      <c r="T48" s="149"/>
      <c r="U48" s="149"/>
      <c r="V48" s="149"/>
      <c r="W48" s="149"/>
      <c r="X48" s="109"/>
      <c r="Y48" s="150"/>
      <c r="Z48" s="151"/>
      <c r="AA48" s="145"/>
      <c r="AB48" s="145"/>
      <c r="AC48" s="110">
        <v>18</v>
      </c>
      <c r="AD48" s="137"/>
    </row>
    <row r="49" spans="2:35" ht="24.95" customHeight="1" thickTop="1">
      <c r="C49" s="390" t="s">
        <v>61</v>
      </c>
      <c r="D49" s="35" t="s">
        <v>84</v>
      </c>
      <c r="E49" s="208" t="s">
        <v>73</v>
      </c>
      <c r="F49" s="129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136"/>
      <c r="T49" s="41"/>
      <c r="U49" s="41"/>
      <c r="V49" s="41"/>
      <c r="W49" s="41"/>
      <c r="X49" s="42"/>
      <c r="Y49" s="41"/>
      <c r="Z49" s="41"/>
      <c r="AA49" s="42"/>
      <c r="AB49" s="155"/>
      <c r="AC49" s="156"/>
      <c r="AD49" s="45"/>
      <c r="AE49"/>
    </row>
    <row r="50" spans="2:35" ht="45" customHeight="1">
      <c r="C50" s="391"/>
      <c r="D50" s="228" t="s">
        <v>99</v>
      </c>
      <c r="E50" s="317" t="s">
        <v>79</v>
      </c>
      <c r="F50" s="181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3"/>
      <c r="T50" s="181"/>
      <c r="U50" s="182"/>
      <c r="V50" s="182"/>
      <c r="W50" s="182"/>
      <c r="X50" s="184"/>
      <c r="Y50" s="182"/>
      <c r="Z50" s="182"/>
      <c r="AA50" s="185"/>
      <c r="AB50" s="186"/>
      <c r="AC50" s="187"/>
      <c r="AD50" s="188"/>
      <c r="AE50"/>
      <c r="AG50" s="227"/>
    </row>
    <row r="51" spans="2:35" ht="30" customHeight="1" thickBot="1">
      <c r="C51" s="392"/>
      <c r="D51" s="34" t="s">
        <v>0</v>
      </c>
      <c r="E51" s="209" t="s">
        <v>80</v>
      </c>
      <c r="F51" s="174"/>
      <c r="G51" s="175"/>
      <c r="H51" s="175"/>
      <c r="I51" s="175"/>
      <c r="J51" s="175"/>
      <c r="K51" s="175"/>
      <c r="L51" s="175"/>
      <c r="M51" s="175"/>
      <c r="N51" s="175"/>
      <c r="O51" s="175"/>
      <c r="P51" s="180"/>
      <c r="Q51" s="53"/>
      <c r="R51" s="53"/>
      <c r="S51" s="147"/>
      <c r="T51" s="108"/>
      <c r="U51" s="108"/>
      <c r="V51" s="105"/>
      <c r="W51" s="108"/>
      <c r="X51" s="109"/>
      <c r="Y51" s="105"/>
      <c r="Z51" s="108"/>
      <c r="AA51" s="109"/>
      <c r="AB51" s="176"/>
      <c r="AC51" s="177"/>
      <c r="AD51" s="56"/>
      <c r="AE51"/>
    </row>
    <row r="52" spans="2:35" s="1" customFormat="1" ht="32.1" customHeight="1" thickTop="1" thickBot="1">
      <c r="B52" s="5"/>
      <c r="C52" s="217"/>
      <c r="D52" s="218"/>
      <c r="E52" s="219" t="s">
        <v>12</v>
      </c>
      <c r="F52" s="138">
        <f t="shared" ref="F52:AB52" si="4">SUM(F39,F42,F45,F48)</f>
        <v>24</v>
      </c>
      <c r="G52" s="139">
        <f t="shared" si="4"/>
        <v>30</v>
      </c>
      <c r="H52" s="139">
        <f t="shared" si="4"/>
        <v>24</v>
      </c>
      <c r="I52" s="139">
        <f>SUM(I39,I42,I45,I48)</f>
        <v>24</v>
      </c>
      <c r="J52" s="139">
        <f>SUM(J39,J42,J45,J48)</f>
        <v>18</v>
      </c>
      <c r="K52" s="139">
        <f t="shared" si="4"/>
        <v>24</v>
      </c>
      <c r="L52" s="139">
        <f t="shared" si="4"/>
        <v>12</v>
      </c>
      <c r="M52" s="139">
        <f t="shared" si="4"/>
        <v>30</v>
      </c>
      <c r="N52" s="139">
        <f t="shared" si="4"/>
        <v>36</v>
      </c>
      <c r="O52" s="139">
        <f t="shared" si="4"/>
        <v>18</v>
      </c>
      <c r="P52" s="139">
        <f t="shared" si="4"/>
        <v>0</v>
      </c>
      <c r="Q52" s="139">
        <f t="shared" si="4"/>
        <v>40</v>
      </c>
      <c r="R52" s="140">
        <f t="shared" si="4"/>
        <v>40</v>
      </c>
      <c r="S52" s="138">
        <f t="shared" si="4"/>
        <v>0</v>
      </c>
      <c r="T52" s="139">
        <f t="shared" si="4"/>
        <v>0</v>
      </c>
      <c r="U52" s="139">
        <f t="shared" si="4"/>
        <v>0</v>
      </c>
      <c r="V52" s="139">
        <f t="shared" si="4"/>
        <v>0</v>
      </c>
      <c r="W52" s="139">
        <f t="shared" si="4"/>
        <v>0</v>
      </c>
      <c r="X52" s="139">
        <f t="shared" si="4"/>
        <v>0</v>
      </c>
      <c r="Y52" s="139">
        <f t="shared" si="4"/>
        <v>0</v>
      </c>
      <c r="Z52" s="139">
        <f t="shared" si="4"/>
        <v>0</v>
      </c>
      <c r="AA52" s="139">
        <f t="shared" si="4"/>
        <v>0</v>
      </c>
      <c r="AB52" s="139">
        <f t="shared" si="4"/>
        <v>0</v>
      </c>
      <c r="AC52" s="189">
        <f>SUM(AC39)</f>
        <v>18</v>
      </c>
      <c r="AD52" s="141">
        <f>SUM(F52:AC52)</f>
        <v>338</v>
      </c>
    </row>
    <row r="53" spans="2:35" s="1" customFormat="1" ht="35.1" customHeight="1" thickBot="1">
      <c r="B53" s="5"/>
      <c r="C53" s="393" t="s">
        <v>82</v>
      </c>
      <c r="D53" s="394"/>
      <c r="E53" s="220" t="s">
        <v>83</v>
      </c>
      <c r="F53" s="386" t="s">
        <v>10</v>
      </c>
      <c r="G53" s="387"/>
      <c r="H53" s="387"/>
      <c r="I53" s="387"/>
      <c r="J53" s="387"/>
      <c r="K53" s="387"/>
      <c r="L53" s="387"/>
      <c r="M53" s="387"/>
      <c r="N53" s="387"/>
      <c r="O53" s="387"/>
      <c r="P53" s="387"/>
      <c r="Q53" s="387"/>
      <c r="R53" s="387"/>
      <c r="S53" s="387"/>
      <c r="T53" s="387"/>
      <c r="U53" s="387"/>
      <c r="V53" s="387"/>
      <c r="W53" s="387"/>
      <c r="X53" s="387"/>
      <c r="Y53" s="387"/>
      <c r="Z53" s="387"/>
      <c r="AA53" s="387"/>
      <c r="AB53" s="387"/>
      <c r="AC53" s="387"/>
      <c r="AD53" s="388"/>
    </row>
    <row r="54" spans="2:35" s="1" customFormat="1" ht="24.95" customHeight="1" thickTop="1">
      <c r="B54" s="2"/>
      <c r="C54" s="374" t="s">
        <v>56</v>
      </c>
      <c r="D54" s="224" t="s">
        <v>84</v>
      </c>
      <c r="E54" s="196" t="s">
        <v>73</v>
      </c>
      <c r="F54" s="152"/>
      <c r="G54" s="68"/>
      <c r="H54" s="68"/>
      <c r="I54" s="68"/>
      <c r="J54" s="68"/>
      <c r="K54" s="68"/>
      <c r="L54" s="68"/>
      <c r="M54" s="68"/>
      <c r="N54" s="68"/>
      <c r="O54" s="68"/>
      <c r="P54" s="69"/>
      <c r="Q54" s="342" t="s">
        <v>164</v>
      </c>
      <c r="R54" s="343" t="s">
        <v>4</v>
      </c>
      <c r="S54" s="40"/>
      <c r="T54" s="68"/>
      <c r="U54" s="68"/>
      <c r="V54" s="68"/>
      <c r="W54" s="68"/>
      <c r="X54" s="68"/>
      <c r="Y54" s="68"/>
      <c r="Z54" s="68"/>
      <c r="AA54" s="328"/>
      <c r="AB54" s="329"/>
      <c r="AC54" s="178">
        <v>0.47916666666666669</v>
      </c>
      <c r="AD54" s="153"/>
    </row>
    <row r="55" spans="2:35" ht="48" customHeight="1">
      <c r="C55" s="374"/>
      <c r="D55" s="223" t="s">
        <v>85</v>
      </c>
      <c r="E55" s="315" t="s">
        <v>74</v>
      </c>
      <c r="F55" s="65"/>
      <c r="G55" s="47"/>
      <c r="H55" s="47"/>
      <c r="I55" s="47"/>
      <c r="J55" s="47"/>
      <c r="K55" s="47"/>
      <c r="L55" s="47"/>
      <c r="M55" s="47"/>
      <c r="N55" s="47"/>
      <c r="O55" s="47"/>
      <c r="P55" s="154"/>
      <c r="Q55" s="344" t="s">
        <v>131</v>
      </c>
      <c r="R55" s="337" t="s">
        <v>1</v>
      </c>
      <c r="S55" s="46"/>
      <c r="T55" s="47"/>
      <c r="U55" s="47"/>
      <c r="V55" s="47"/>
      <c r="W55" s="47"/>
      <c r="X55" s="47"/>
      <c r="Y55" s="47"/>
      <c r="Z55" s="47"/>
      <c r="AA55" s="278"/>
      <c r="AB55" s="280"/>
      <c r="AC55" s="190" t="s">
        <v>47</v>
      </c>
      <c r="AD55" s="51">
        <f>SUM(F56:AC56)</f>
        <v>78</v>
      </c>
      <c r="AE55"/>
    </row>
    <row r="56" spans="2:35" ht="30" customHeight="1" thickBot="1">
      <c r="C56" s="374"/>
      <c r="D56" s="36" t="s">
        <v>0</v>
      </c>
      <c r="E56" s="195" t="s">
        <v>75</v>
      </c>
      <c r="F56" s="144"/>
      <c r="G56" s="108"/>
      <c r="H56" s="108"/>
      <c r="I56" s="108"/>
      <c r="J56" s="108"/>
      <c r="K56" s="108"/>
      <c r="L56" s="108"/>
      <c r="M56" s="108"/>
      <c r="N56" s="108"/>
      <c r="O56" s="108"/>
      <c r="P56" s="106"/>
      <c r="Q56" s="341"/>
      <c r="R56" s="338">
        <v>60</v>
      </c>
      <c r="S56" s="104"/>
      <c r="T56" s="105"/>
      <c r="U56" s="105"/>
      <c r="V56" s="105"/>
      <c r="W56" s="105"/>
      <c r="X56" s="105"/>
      <c r="Y56" s="105"/>
      <c r="Z56" s="105"/>
      <c r="AA56" s="330"/>
      <c r="AB56" s="331"/>
      <c r="AC56" s="110">
        <v>18</v>
      </c>
      <c r="AD56" s="56"/>
      <c r="AE56"/>
    </row>
    <row r="57" spans="2:35" ht="24.95" customHeight="1" thickTop="1">
      <c r="C57" s="373" t="s">
        <v>57</v>
      </c>
      <c r="D57" s="224" t="s">
        <v>84</v>
      </c>
      <c r="E57" s="210" t="s">
        <v>76</v>
      </c>
      <c r="F57" s="129"/>
      <c r="G57" s="41"/>
      <c r="H57" s="41"/>
      <c r="I57" s="41"/>
      <c r="J57" s="41"/>
      <c r="K57" s="41"/>
      <c r="L57" s="41"/>
      <c r="M57" s="41"/>
      <c r="N57" s="41"/>
      <c r="O57" s="41"/>
      <c r="P57" s="332"/>
      <c r="Q57" s="345" t="s">
        <v>164</v>
      </c>
      <c r="R57" s="343" t="s">
        <v>4</v>
      </c>
      <c r="S57" s="136"/>
      <c r="T57" s="41"/>
      <c r="U57" s="41"/>
      <c r="V57" s="41"/>
      <c r="W57" s="41"/>
      <c r="X57" s="42"/>
      <c r="Y57" s="41"/>
      <c r="Z57" s="41"/>
      <c r="AA57" s="41"/>
      <c r="AB57" s="41"/>
      <c r="AC57" s="156"/>
      <c r="AD57" s="45"/>
      <c r="AE57"/>
    </row>
    <row r="58" spans="2:35" ht="48" customHeight="1">
      <c r="C58" s="374"/>
      <c r="D58" s="223" t="s">
        <v>85</v>
      </c>
      <c r="E58" s="318" t="s">
        <v>32</v>
      </c>
      <c r="F58" s="65"/>
      <c r="G58" s="47"/>
      <c r="H58" s="47"/>
      <c r="I58" s="47"/>
      <c r="J58" s="47"/>
      <c r="K58" s="47"/>
      <c r="L58" s="47"/>
      <c r="M58" s="47"/>
      <c r="N58" s="47"/>
      <c r="O58" s="157"/>
      <c r="P58" s="333"/>
      <c r="Q58" s="344" t="s">
        <v>131</v>
      </c>
      <c r="R58" s="337" t="s">
        <v>1</v>
      </c>
      <c r="S58" s="46"/>
      <c r="T58" s="65"/>
      <c r="U58" s="47"/>
      <c r="V58" s="47"/>
      <c r="W58" s="47"/>
      <c r="X58" s="158"/>
      <c r="Y58" s="47"/>
      <c r="Z58" s="47"/>
      <c r="AA58" s="154"/>
      <c r="AB58" s="154"/>
      <c r="AC58" s="50"/>
      <c r="AD58" s="73">
        <f>SUM(F59:AC59)</f>
        <v>60</v>
      </c>
      <c r="AE58"/>
      <c r="AH58" s="335" t="s">
        <v>166</v>
      </c>
      <c r="AI58" s="336">
        <f>SUM(Z66,U69)</f>
        <v>36</v>
      </c>
    </row>
    <row r="59" spans="2:35" ht="30" customHeight="1" thickBot="1">
      <c r="C59" s="375"/>
      <c r="D59" s="36" t="s">
        <v>0</v>
      </c>
      <c r="E59" s="209" t="s">
        <v>77</v>
      </c>
      <c r="F59" s="174"/>
      <c r="G59" s="175"/>
      <c r="H59" s="175"/>
      <c r="I59" s="175"/>
      <c r="J59" s="175"/>
      <c r="K59" s="175"/>
      <c r="L59" s="175"/>
      <c r="M59" s="175"/>
      <c r="N59" s="175"/>
      <c r="O59" s="175"/>
      <c r="P59" s="334"/>
      <c r="Q59" s="341"/>
      <c r="R59" s="338">
        <v>60</v>
      </c>
      <c r="S59" s="147"/>
      <c r="T59" s="108"/>
      <c r="U59" s="108"/>
      <c r="V59" s="105"/>
      <c r="W59" s="108"/>
      <c r="X59" s="109"/>
      <c r="Y59" s="105"/>
      <c r="Z59" s="108"/>
      <c r="AA59" s="106"/>
      <c r="AB59" s="106"/>
      <c r="AC59" s="177"/>
      <c r="AD59" s="56"/>
      <c r="AE59"/>
      <c r="AH59" s="336" t="s">
        <v>167</v>
      </c>
      <c r="AI59" s="336">
        <f>SUM(W66,Z69)</f>
        <v>30</v>
      </c>
    </row>
    <row r="60" spans="2:35" ht="24" customHeight="1" thickTop="1">
      <c r="C60" s="378" t="s">
        <v>58</v>
      </c>
      <c r="D60" s="37">
        <v>1</v>
      </c>
      <c r="E60" s="211" t="s">
        <v>33</v>
      </c>
      <c r="F60" s="76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8"/>
      <c r="S60" s="76"/>
      <c r="T60" s="77"/>
      <c r="U60" s="77"/>
      <c r="V60" s="80"/>
      <c r="W60" s="80"/>
      <c r="X60" s="77"/>
      <c r="Y60" s="80"/>
      <c r="Z60" s="80"/>
      <c r="AA60" s="159"/>
      <c r="AB60" s="41"/>
      <c r="AC60" s="81"/>
      <c r="AD60" s="45"/>
      <c r="AE60"/>
      <c r="AH60" s="336" t="s">
        <v>168</v>
      </c>
      <c r="AI60" s="336">
        <f>SUM(X66,S69)</f>
        <v>24</v>
      </c>
    </row>
    <row r="61" spans="2:35" ht="24" customHeight="1">
      <c r="C61" s="374"/>
      <c r="D61" s="38">
        <v>2</v>
      </c>
      <c r="E61" s="212" t="s">
        <v>78</v>
      </c>
      <c r="F61" s="82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72"/>
      <c r="S61" s="82"/>
      <c r="T61" s="84"/>
      <c r="U61" s="84"/>
      <c r="V61" s="84"/>
      <c r="W61" s="84"/>
      <c r="X61" s="84"/>
      <c r="Y61" s="84"/>
      <c r="Z61" s="84"/>
      <c r="AA61" s="69"/>
      <c r="AB61" s="68"/>
      <c r="AC61" s="86"/>
      <c r="AD61" s="51"/>
      <c r="AE61"/>
      <c r="AH61" s="336" t="s">
        <v>169</v>
      </c>
      <c r="AI61" s="336">
        <f>Y69</f>
        <v>6</v>
      </c>
    </row>
    <row r="62" spans="2:35" ht="24" customHeight="1">
      <c r="C62" s="374"/>
      <c r="D62" s="39">
        <v>3</v>
      </c>
      <c r="E62" s="213" t="s">
        <v>109</v>
      </c>
      <c r="F62" s="87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54"/>
      <c r="S62" s="160"/>
      <c r="T62" s="161"/>
      <c r="U62" s="74"/>
      <c r="V62" s="89"/>
      <c r="W62" s="89"/>
      <c r="X62" s="89"/>
      <c r="Y62" s="89"/>
      <c r="Z62" s="90"/>
      <c r="AA62" s="134"/>
      <c r="AB62" s="53"/>
      <c r="AC62" s="55"/>
      <c r="AD62" s="51"/>
      <c r="AE62"/>
      <c r="AH62" s="336" t="s">
        <v>170</v>
      </c>
      <c r="AI62" s="336">
        <f>SUM(T66,W69)</f>
        <v>24</v>
      </c>
    </row>
    <row r="63" spans="2:35" ht="24.95" customHeight="1" thickBot="1">
      <c r="C63" s="377"/>
      <c r="D63" s="36" t="s">
        <v>0</v>
      </c>
      <c r="E63" s="198" t="s">
        <v>112</v>
      </c>
      <c r="F63" s="135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52"/>
      <c r="S63" s="162"/>
      <c r="T63" s="163"/>
      <c r="U63" s="62"/>
      <c r="V63" s="94"/>
      <c r="W63" s="94"/>
      <c r="X63" s="94"/>
      <c r="Y63" s="94"/>
      <c r="Z63" s="94"/>
      <c r="AA63" s="52"/>
      <c r="AB63" s="96"/>
      <c r="AC63" s="64"/>
      <c r="AD63" s="56"/>
      <c r="AE63"/>
    </row>
    <row r="64" spans="2:35" ht="24.95" customHeight="1" thickTop="1">
      <c r="C64" s="379" t="s">
        <v>59</v>
      </c>
      <c r="D64" s="224" t="s">
        <v>84</v>
      </c>
      <c r="E64" s="210" t="s">
        <v>102</v>
      </c>
      <c r="F64" s="129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2"/>
      <c r="S64" s="41"/>
      <c r="T64" s="41" t="s">
        <v>37</v>
      </c>
      <c r="U64" s="41"/>
      <c r="V64" s="41"/>
      <c r="W64" s="42" t="s">
        <v>100</v>
      </c>
      <c r="X64" s="42" t="s">
        <v>183</v>
      </c>
      <c r="Y64" s="42"/>
      <c r="Z64" s="41" t="s">
        <v>140</v>
      </c>
      <c r="AA64" s="368" t="s">
        <v>163</v>
      </c>
      <c r="AB64" s="41"/>
      <c r="AC64" s="179">
        <v>0.76388888888888884</v>
      </c>
      <c r="AD64" s="192"/>
      <c r="AE64"/>
    </row>
    <row r="65" spans="3:33" ht="48" customHeight="1">
      <c r="C65" s="380"/>
      <c r="D65" s="223" t="s">
        <v>85</v>
      </c>
      <c r="E65" s="318" t="s">
        <v>103</v>
      </c>
      <c r="F65" s="65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8"/>
      <c r="S65" s="47"/>
      <c r="T65" s="47" t="s">
        <v>2</v>
      </c>
      <c r="U65" s="47"/>
      <c r="V65" s="47"/>
      <c r="W65" s="48" t="s">
        <v>8</v>
      </c>
      <c r="X65" s="48" t="s">
        <v>6</v>
      </c>
      <c r="Y65" s="48"/>
      <c r="Z65" s="47" t="s">
        <v>3</v>
      </c>
      <c r="AA65" s="369"/>
      <c r="AB65" s="47" t="s">
        <v>1</v>
      </c>
      <c r="AC65" s="190" t="s">
        <v>51</v>
      </c>
      <c r="AD65" s="51">
        <f>SUM(F66:AC66)</f>
        <v>98</v>
      </c>
      <c r="AE65"/>
    </row>
    <row r="66" spans="3:33" ht="30" customHeight="1" thickBot="1">
      <c r="C66" s="381"/>
      <c r="D66" s="36" t="s">
        <v>0</v>
      </c>
      <c r="E66" s="198" t="s">
        <v>104</v>
      </c>
      <c r="F66" s="143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6"/>
      <c r="S66" s="108"/>
      <c r="T66" s="105">
        <v>12</v>
      </c>
      <c r="U66" s="105"/>
      <c r="V66" s="105"/>
      <c r="W66" s="106">
        <v>18</v>
      </c>
      <c r="X66" s="106">
        <v>12</v>
      </c>
      <c r="Y66" s="106"/>
      <c r="Z66" s="108">
        <v>18</v>
      </c>
      <c r="AA66" s="369"/>
      <c r="AB66" s="105">
        <v>20</v>
      </c>
      <c r="AC66" s="116">
        <v>18</v>
      </c>
      <c r="AD66" s="56"/>
      <c r="AE66"/>
    </row>
    <row r="67" spans="3:33" ht="24.95" customHeight="1" thickTop="1">
      <c r="C67" s="380" t="s">
        <v>60</v>
      </c>
      <c r="D67" s="224" t="s">
        <v>84</v>
      </c>
      <c r="E67" s="214" t="s">
        <v>105</v>
      </c>
      <c r="F67" s="152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9"/>
      <c r="S67" s="40" t="s">
        <v>123</v>
      </c>
      <c r="T67" s="42"/>
      <c r="U67" s="41" t="s">
        <v>140</v>
      </c>
      <c r="V67" s="42"/>
      <c r="W67" s="42" t="s">
        <v>37</v>
      </c>
      <c r="X67" s="42"/>
      <c r="Y67" s="352" t="s">
        <v>152</v>
      </c>
      <c r="Z67" s="41" t="s">
        <v>139</v>
      </c>
      <c r="AA67" s="369"/>
      <c r="AB67" s="41"/>
      <c r="AC67" s="225">
        <v>0.82638888888888884</v>
      </c>
      <c r="AD67" s="192"/>
      <c r="AE67"/>
    </row>
    <row r="68" spans="3:33" ht="48" customHeight="1">
      <c r="C68" s="380"/>
      <c r="D68" s="223" t="s">
        <v>85</v>
      </c>
      <c r="E68" s="318" t="s">
        <v>106</v>
      </c>
      <c r="F68" s="65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8"/>
      <c r="S68" s="46" t="s">
        <v>44</v>
      </c>
      <c r="T68" s="48"/>
      <c r="U68" s="47" t="s">
        <v>3</v>
      </c>
      <c r="V68" s="48"/>
      <c r="W68" s="48" t="s">
        <v>135</v>
      </c>
      <c r="X68" s="48"/>
      <c r="Y68" s="48" t="s">
        <v>136</v>
      </c>
      <c r="Z68" s="47" t="s">
        <v>8</v>
      </c>
      <c r="AA68" s="369"/>
      <c r="AB68" s="47" t="s">
        <v>1</v>
      </c>
      <c r="AC68" s="190" t="s">
        <v>115</v>
      </c>
      <c r="AD68" s="51">
        <f>SUM(F69:AC69)</f>
        <v>98</v>
      </c>
      <c r="AE68"/>
      <c r="AG68" s="227"/>
    </row>
    <row r="69" spans="3:33" ht="30" customHeight="1" thickBot="1">
      <c r="C69" s="380"/>
      <c r="D69" s="312" t="s">
        <v>108</v>
      </c>
      <c r="E69" s="319" t="s">
        <v>107</v>
      </c>
      <c r="F69" s="144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9"/>
      <c r="S69" s="107">
        <v>12</v>
      </c>
      <c r="T69" s="109"/>
      <c r="U69" s="108">
        <v>18</v>
      </c>
      <c r="V69" s="109"/>
      <c r="W69" s="109">
        <v>12</v>
      </c>
      <c r="X69" s="109"/>
      <c r="Y69" s="109">
        <v>6</v>
      </c>
      <c r="Z69" s="105">
        <v>12</v>
      </c>
      <c r="AA69" s="370"/>
      <c r="AB69" s="105">
        <v>20</v>
      </c>
      <c r="AC69" s="110">
        <v>18</v>
      </c>
      <c r="AD69" s="56"/>
      <c r="AE69"/>
    </row>
    <row r="70" spans="3:33" ht="32.1" customHeight="1" thickTop="1" thickBot="1">
      <c r="C70" s="395"/>
      <c r="D70" s="396"/>
      <c r="E70" s="215" t="s">
        <v>12</v>
      </c>
      <c r="F70" s="164">
        <f>SUM(F56,F59,F66,F69)</f>
        <v>0</v>
      </c>
      <c r="G70" s="165">
        <f t="shared" ref="G70:Z70" si="5">SUM(G56,G59,G66,G69)</f>
        <v>0</v>
      </c>
      <c r="H70" s="165">
        <f t="shared" si="5"/>
        <v>0</v>
      </c>
      <c r="I70" s="165">
        <f t="shared" si="5"/>
        <v>0</v>
      </c>
      <c r="J70" s="165">
        <f t="shared" si="5"/>
        <v>0</v>
      </c>
      <c r="K70" s="165">
        <f t="shared" si="5"/>
        <v>0</v>
      </c>
      <c r="L70" s="165">
        <f t="shared" si="5"/>
        <v>0</v>
      </c>
      <c r="M70" s="165">
        <f t="shared" si="5"/>
        <v>0</v>
      </c>
      <c r="N70" s="165">
        <f t="shared" si="5"/>
        <v>0</v>
      </c>
      <c r="O70" s="165">
        <f t="shared" si="5"/>
        <v>0</v>
      </c>
      <c r="P70" s="165">
        <f>SUM(P56,AA59,P66,P69)</f>
        <v>0</v>
      </c>
      <c r="Q70" s="165">
        <f>Q39+Q42</f>
        <v>40</v>
      </c>
      <c r="R70" s="166">
        <f>R45+R48+R56</f>
        <v>100</v>
      </c>
      <c r="S70" s="164">
        <f t="shared" si="5"/>
        <v>12</v>
      </c>
      <c r="T70" s="165">
        <f t="shared" si="5"/>
        <v>12</v>
      </c>
      <c r="U70" s="165">
        <f t="shared" si="5"/>
        <v>18</v>
      </c>
      <c r="V70" s="165">
        <f t="shared" si="5"/>
        <v>0</v>
      </c>
      <c r="W70" s="165">
        <f t="shared" si="5"/>
        <v>30</v>
      </c>
      <c r="X70" s="165">
        <f t="shared" si="5"/>
        <v>12</v>
      </c>
      <c r="Y70" s="165">
        <f>SUM(Y56,Y59,Y66,Y69)</f>
        <v>6</v>
      </c>
      <c r="Z70" s="165">
        <f t="shared" si="5"/>
        <v>30</v>
      </c>
      <c r="AA70" s="165">
        <f>AA69</f>
        <v>0</v>
      </c>
      <c r="AB70" s="165">
        <f>AB59+AB66+AB69</f>
        <v>40</v>
      </c>
      <c r="AC70" s="167">
        <f>SUM(AC45,AC48,AC56,AC66,AC69)</f>
        <v>90</v>
      </c>
      <c r="AD70" s="168">
        <f>SUM(AC45,AC48,AD55,AD58,AD65,AD68)</f>
        <v>370</v>
      </c>
      <c r="AE70"/>
    </row>
    <row r="71" spans="3:33" ht="42" customHeight="1" thickTop="1" thickBot="1">
      <c r="C71" s="16"/>
      <c r="D71" s="22"/>
      <c r="E71" s="216" t="s">
        <v>81</v>
      </c>
      <c r="F71" s="169">
        <f t="shared" ref="F71:AC71" si="6">SUM(F33,F52,F70)</f>
        <v>48</v>
      </c>
      <c r="G71" s="170">
        <f t="shared" si="6"/>
        <v>54</v>
      </c>
      <c r="H71" s="170">
        <f t="shared" si="6"/>
        <v>48</v>
      </c>
      <c r="I71" s="170">
        <f t="shared" si="6"/>
        <v>48</v>
      </c>
      <c r="J71" s="170">
        <f t="shared" si="6"/>
        <v>42</v>
      </c>
      <c r="K71" s="170">
        <f t="shared" si="6"/>
        <v>48</v>
      </c>
      <c r="L71" s="170">
        <f t="shared" si="6"/>
        <v>24</v>
      </c>
      <c r="M71" s="170">
        <f t="shared" si="6"/>
        <v>54</v>
      </c>
      <c r="N71" s="170">
        <f t="shared" si="6"/>
        <v>60</v>
      </c>
      <c r="O71" s="170">
        <f t="shared" si="6"/>
        <v>42</v>
      </c>
      <c r="P71" s="170">
        <f t="shared" si="6"/>
        <v>12</v>
      </c>
      <c r="Q71" s="170">
        <f t="shared" si="6"/>
        <v>120</v>
      </c>
      <c r="R71" s="171">
        <f t="shared" si="6"/>
        <v>220</v>
      </c>
      <c r="S71" s="169">
        <f t="shared" si="6"/>
        <v>60</v>
      </c>
      <c r="T71" s="170">
        <f>SUM(T33,T52,T70)</f>
        <v>42</v>
      </c>
      <c r="U71" s="170">
        <f t="shared" si="6"/>
        <v>42</v>
      </c>
      <c r="V71" s="170">
        <f t="shared" si="6"/>
        <v>0</v>
      </c>
      <c r="W71" s="170">
        <f t="shared" si="6"/>
        <v>54</v>
      </c>
      <c r="X71" s="170">
        <f t="shared" si="6"/>
        <v>36</v>
      </c>
      <c r="Y71" s="170">
        <f t="shared" si="6"/>
        <v>30</v>
      </c>
      <c r="Z71" s="170">
        <f t="shared" si="6"/>
        <v>60</v>
      </c>
      <c r="AA71" s="170">
        <f t="shared" si="6"/>
        <v>36</v>
      </c>
      <c r="AB71" s="170">
        <f t="shared" si="6"/>
        <v>80</v>
      </c>
      <c r="AC71" s="172">
        <f t="shared" si="6"/>
        <v>234</v>
      </c>
      <c r="AD71" s="173">
        <f>SUM(AD33,AD52,AD70)</f>
        <v>1474</v>
      </c>
      <c r="AE71"/>
    </row>
    <row r="72" spans="3:33" ht="12" customHeight="1">
      <c r="E72" s="19"/>
      <c r="F72" s="14"/>
      <c r="G72" s="14"/>
      <c r="H72" s="14"/>
      <c r="I72" s="6"/>
      <c r="J72" s="6"/>
      <c r="K72" s="6"/>
      <c r="L72" s="6"/>
      <c r="M72" s="6"/>
      <c r="N72" s="6"/>
      <c r="O72" s="6"/>
      <c r="P72" s="6"/>
      <c r="Q72" s="6"/>
      <c r="R72" s="10"/>
      <c r="S72"/>
      <c r="T72"/>
      <c r="U72"/>
      <c r="V72"/>
      <c r="W72"/>
      <c r="X72"/>
      <c r="Y72"/>
      <c r="Z72"/>
      <c r="AA72"/>
      <c r="AB72"/>
      <c r="AC72"/>
      <c r="AD72"/>
    </row>
    <row r="73" spans="3:33" hidden="1"/>
    <row r="74" spans="3:33" ht="24.95" hidden="1" customHeight="1">
      <c r="D74" s="397" t="s">
        <v>87</v>
      </c>
      <c r="E74" s="229" t="s">
        <v>88</v>
      </c>
      <c r="F74" s="230" t="s">
        <v>3</v>
      </c>
      <c r="G74" s="231" t="s">
        <v>36</v>
      </c>
      <c r="H74" s="231" t="s">
        <v>35</v>
      </c>
      <c r="I74" s="232" t="s">
        <v>8</v>
      </c>
      <c r="J74" s="232" t="s">
        <v>6</v>
      </c>
      <c r="K74" s="232" t="s">
        <v>7</v>
      </c>
      <c r="L74" s="233" t="s">
        <v>2</v>
      </c>
      <c r="M74" s="234" t="s">
        <v>1</v>
      </c>
      <c r="N74" s="229" t="s">
        <v>5</v>
      </c>
      <c r="O74" s="235" t="s">
        <v>89</v>
      </c>
      <c r="Q74" s="400" t="s">
        <v>90</v>
      </c>
      <c r="R74" s="236" t="s">
        <v>88</v>
      </c>
      <c r="S74" s="237" t="s">
        <v>3</v>
      </c>
      <c r="T74" s="238" t="s">
        <v>36</v>
      </c>
      <c r="U74" s="238" t="s">
        <v>35</v>
      </c>
      <c r="V74" s="239" t="s">
        <v>8</v>
      </c>
      <c r="W74" s="239" t="s">
        <v>6</v>
      </c>
      <c r="X74" s="239" t="s">
        <v>7</v>
      </c>
      <c r="Y74" s="240" t="s">
        <v>2</v>
      </c>
      <c r="Z74" s="236" t="s">
        <v>1</v>
      </c>
      <c r="AA74" s="236" t="s">
        <v>5</v>
      </c>
      <c r="AD74" s="308"/>
    </row>
    <row r="75" spans="3:33" ht="24.95" hidden="1" customHeight="1">
      <c r="D75" s="398"/>
      <c r="E75" s="401">
        <f>SUM(F76,M75:O76)</f>
        <v>53</v>
      </c>
      <c r="F75" s="241">
        <f t="shared" ref="F75:M75" si="7">COUNTIF($F$5:$AB$32,F74)</f>
        <v>8</v>
      </c>
      <c r="G75" s="242">
        <f t="shared" si="7"/>
        <v>0</v>
      </c>
      <c r="H75" s="242">
        <f t="shared" si="7"/>
        <v>0</v>
      </c>
      <c r="I75" s="242">
        <f t="shared" si="7"/>
        <v>7</v>
      </c>
      <c r="J75" s="242">
        <f t="shared" si="7"/>
        <v>8</v>
      </c>
      <c r="K75" s="242">
        <f t="shared" si="7"/>
        <v>7</v>
      </c>
      <c r="L75" s="282">
        <f t="shared" si="7"/>
        <v>8</v>
      </c>
      <c r="M75" s="403">
        <f t="shared" si="7"/>
        <v>8</v>
      </c>
      <c r="N75" s="403">
        <v>6</v>
      </c>
      <c r="O75" s="405">
        <v>1</v>
      </c>
      <c r="P75" s="407"/>
      <c r="Q75" s="398"/>
      <c r="R75" s="415">
        <f>SUM(S76,Z75:AB76)</f>
        <v>25</v>
      </c>
      <c r="S75" s="241">
        <f t="shared" ref="S75:Z75" si="8">COUNTIF($F$37:$AB$51,S74)</f>
        <v>4</v>
      </c>
      <c r="T75" s="242">
        <f t="shared" si="8"/>
        <v>0</v>
      </c>
      <c r="U75" s="242">
        <f t="shared" si="8"/>
        <v>0</v>
      </c>
      <c r="V75" s="242">
        <f t="shared" si="8"/>
        <v>4</v>
      </c>
      <c r="W75" s="242">
        <f t="shared" si="8"/>
        <v>4</v>
      </c>
      <c r="X75" s="242">
        <f t="shared" si="8"/>
        <v>4</v>
      </c>
      <c r="Y75" s="243">
        <f t="shared" si="8"/>
        <v>4</v>
      </c>
      <c r="Z75" s="417">
        <f t="shared" si="8"/>
        <v>4</v>
      </c>
      <c r="AA75" s="417">
        <v>1</v>
      </c>
    </row>
    <row r="76" spans="3:33" ht="24.95" hidden="1" customHeight="1" thickBot="1">
      <c r="D76" s="398"/>
      <c r="E76" s="402"/>
      <c r="F76" s="409">
        <f>SUM(F75:L75)</f>
        <v>38</v>
      </c>
      <c r="G76" s="410"/>
      <c r="H76" s="410"/>
      <c r="I76" s="410"/>
      <c r="J76" s="410"/>
      <c r="K76" s="410"/>
      <c r="L76" s="411"/>
      <c r="M76" s="404"/>
      <c r="N76" s="404"/>
      <c r="O76" s="406"/>
      <c r="P76" s="408"/>
      <c r="Q76" s="398"/>
      <c r="R76" s="416"/>
      <c r="S76" s="409">
        <f>SUM(S75:Y75)</f>
        <v>20</v>
      </c>
      <c r="T76" s="410"/>
      <c r="U76" s="410"/>
      <c r="V76" s="410"/>
      <c r="W76" s="410"/>
      <c r="X76" s="410"/>
      <c r="Y76" s="412"/>
      <c r="Z76" s="418"/>
      <c r="AA76" s="418"/>
    </row>
    <row r="77" spans="3:33" ht="24.95" hidden="1" customHeight="1" thickTop="1">
      <c r="D77" s="398"/>
      <c r="E77" s="244" t="s">
        <v>53</v>
      </c>
      <c r="F77" s="283">
        <f t="shared" ref="F77:M77" si="9">IFERROR(HLOOKUP(F74,$F$6:$AB$7,2,),"")</f>
        <v>12</v>
      </c>
      <c r="G77" s="284" t="str">
        <f t="shared" si="9"/>
        <v/>
      </c>
      <c r="H77" s="284" t="str">
        <f t="shared" si="9"/>
        <v/>
      </c>
      <c r="I77" s="284">
        <f t="shared" si="9"/>
        <v>12</v>
      </c>
      <c r="J77" s="284">
        <f t="shared" si="9"/>
        <v>12</v>
      </c>
      <c r="K77" s="284">
        <f t="shared" si="9"/>
        <v>12</v>
      </c>
      <c r="L77" s="285">
        <f t="shared" si="9"/>
        <v>12</v>
      </c>
      <c r="M77" s="245">
        <f t="shared" si="9"/>
        <v>20</v>
      </c>
      <c r="N77" s="244">
        <f>AC7</f>
        <v>18</v>
      </c>
      <c r="O77" s="246" t="str">
        <f t="shared" ref="O77" si="10">IFERROR(HLOOKUP(O74,$E$6:$AB$7,2,),"")</f>
        <v/>
      </c>
      <c r="P77" s="326"/>
      <c r="Q77" s="398"/>
      <c r="R77" s="246" t="s">
        <v>53</v>
      </c>
      <c r="S77" s="247">
        <f t="shared" ref="S77:Z77" si="11">IFERROR(HLOOKUP(S74,$F$38:$AB$39,2,),"")</f>
        <v>12</v>
      </c>
      <c r="T77" s="248" t="str">
        <f t="shared" si="11"/>
        <v/>
      </c>
      <c r="U77" s="248" t="str">
        <f t="shared" si="11"/>
        <v/>
      </c>
      <c r="V77" s="248">
        <f t="shared" si="11"/>
        <v>12</v>
      </c>
      <c r="W77" s="248">
        <f t="shared" si="11"/>
        <v>12</v>
      </c>
      <c r="X77" s="248">
        <f t="shared" si="11"/>
        <v>12</v>
      </c>
      <c r="Y77" s="249">
        <f t="shared" si="11"/>
        <v>12</v>
      </c>
      <c r="Z77" s="247">
        <f t="shared" si="11"/>
        <v>20</v>
      </c>
      <c r="AA77" s="250">
        <f>AC39</f>
        <v>18</v>
      </c>
    </row>
    <row r="78" spans="3:33" ht="24.95" hidden="1" customHeight="1">
      <c r="D78" s="398"/>
      <c r="E78" s="251" t="s">
        <v>52</v>
      </c>
      <c r="F78" s="289">
        <f t="shared" ref="F78:M78" si="12">IFERROR(HLOOKUP(F74,$F$9:$AB$10,2,),"")</f>
        <v>12</v>
      </c>
      <c r="G78" s="253" t="str">
        <f t="shared" si="12"/>
        <v/>
      </c>
      <c r="H78" s="253" t="str">
        <f t="shared" si="12"/>
        <v/>
      </c>
      <c r="I78" s="253">
        <f t="shared" si="12"/>
        <v>12</v>
      </c>
      <c r="J78" s="253">
        <f t="shared" si="12"/>
        <v>12</v>
      </c>
      <c r="K78" s="290">
        <f t="shared" si="12"/>
        <v>12</v>
      </c>
      <c r="L78" s="254">
        <f t="shared" si="12"/>
        <v>12</v>
      </c>
      <c r="M78" s="252">
        <f t="shared" si="12"/>
        <v>20</v>
      </c>
      <c r="N78" s="255">
        <f>AC10</f>
        <v>18</v>
      </c>
      <c r="O78" s="255" t="str">
        <f t="shared" ref="O78" si="13">IFERROR(HLOOKUP(O74,$E$9:$AB$10,2,),"")</f>
        <v/>
      </c>
      <c r="P78" s="326"/>
      <c r="Q78" s="398"/>
      <c r="R78" s="251" t="s">
        <v>52</v>
      </c>
      <c r="S78" s="294">
        <f t="shared" ref="S78:Z78" si="14">IFERROR(HLOOKUP(S74,$F$41:$AB$42,2,),"")</f>
        <v>12</v>
      </c>
      <c r="T78" s="257" t="str">
        <f t="shared" si="14"/>
        <v/>
      </c>
      <c r="U78" s="257" t="str">
        <f t="shared" si="14"/>
        <v/>
      </c>
      <c r="V78" s="257">
        <f t="shared" si="14"/>
        <v>12</v>
      </c>
      <c r="W78" s="257">
        <f t="shared" si="14"/>
        <v>12</v>
      </c>
      <c r="X78" s="295">
        <f t="shared" si="14"/>
        <v>6</v>
      </c>
      <c r="Y78" s="258">
        <f t="shared" si="14"/>
        <v>18</v>
      </c>
      <c r="Z78" s="256">
        <f t="shared" si="14"/>
        <v>20</v>
      </c>
      <c r="AA78" s="259">
        <f>AC42</f>
        <v>0</v>
      </c>
    </row>
    <row r="79" spans="3:33" ht="24.95" hidden="1" customHeight="1">
      <c r="D79" s="398"/>
      <c r="E79" s="260" t="s">
        <v>91</v>
      </c>
      <c r="F79" s="289">
        <f t="shared" ref="F79:M79" si="15">IFERROR(HLOOKUP(F74,$F$12:$AB$13,2,),"")</f>
        <v>12</v>
      </c>
      <c r="G79" s="253" t="str">
        <f t="shared" si="15"/>
        <v/>
      </c>
      <c r="H79" s="253" t="str">
        <f t="shared" si="15"/>
        <v/>
      </c>
      <c r="I79" s="253">
        <f t="shared" si="15"/>
        <v>12</v>
      </c>
      <c r="J79" s="253">
        <f t="shared" si="15"/>
        <v>12</v>
      </c>
      <c r="K79" s="290">
        <f t="shared" si="15"/>
        <v>12</v>
      </c>
      <c r="L79" s="254">
        <f t="shared" si="15"/>
        <v>12</v>
      </c>
      <c r="M79" s="252">
        <f t="shared" si="15"/>
        <v>20</v>
      </c>
      <c r="N79" s="255">
        <f>AC13</f>
        <v>18</v>
      </c>
      <c r="O79" s="255" t="str">
        <f t="shared" ref="O79" si="16">IFERROR(HLOOKUP(O74,$E$12:$AB$13,2,),"")</f>
        <v/>
      </c>
      <c r="P79" s="326"/>
      <c r="Q79" s="398"/>
      <c r="R79" s="260" t="s">
        <v>91</v>
      </c>
      <c r="S79" s="294">
        <f t="shared" ref="S79:Z79" si="17">IFERROR(HLOOKUP(S74,$F$44:$AB$45,2,),"")</f>
        <v>6</v>
      </c>
      <c r="T79" s="257" t="str">
        <f t="shared" si="17"/>
        <v/>
      </c>
      <c r="U79" s="257" t="str">
        <f t="shared" si="17"/>
        <v/>
      </c>
      <c r="V79" s="257">
        <f t="shared" si="17"/>
        <v>12</v>
      </c>
      <c r="W79" s="257">
        <f t="shared" si="17"/>
        <v>18</v>
      </c>
      <c r="X79" s="295">
        <f t="shared" si="17"/>
        <v>6</v>
      </c>
      <c r="Y79" s="258">
        <f t="shared" si="17"/>
        <v>18</v>
      </c>
      <c r="Z79" s="256">
        <f t="shared" si="17"/>
        <v>20</v>
      </c>
      <c r="AA79" s="259" t="str">
        <f t="shared" ref="AA79" si="18">IFERROR(HLOOKUP(AA74,$E$44:$AA$45,2,),"")</f>
        <v/>
      </c>
    </row>
    <row r="80" spans="3:33" ht="24.95" hidden="1" customHeight="1" thickBot="1">
      <c r="D80" s="398"/>
      <c r="E80" s="251" t="s">
        <v>92</v>
      </c>
      <c r="F80" s="289">
        <f t="shared" ref="F80:M80" si="19">IFERROR(HLOOKUP(F74,$F$15:$AB$16,2,),"")</f>
        <v>12</v>
      </c>
      <c r="G80" s="253" t="str">
        <f t="shared" si="19"/>
        <v/>
      </c>
      <c r="H80" s="253" t="str">
        <f t="shared" si="19"/>
        <v/>
      </c>
      <c r="I80" s="253">
        <f t="shared" si="19"/>
        <v>12</v>
      </c>
      <c r="J80" s="253">
        <f t="shared" si="19"/>
        <v>12</v>
      </c>
      <c r="K80" s="290">
        <f t="shared" si="19"/>
        <v>12</v>
      </c>
      <c r="L80" s="254">
        <f t="shared" si="19"/>
        <v>12</v>
      </c>
      <c r="M80" s="252">
        <f t="shared" si="19"/>
        <v>20</v>
      </c>
      <c r="N80" s="255" t="str">
        <f t="shared" ref="N80" si="20">IFERROR(HLOOKUP(N74,$E$15:$AB$16,2,),"")</f>
        <v/>
      </c>
      <c r="O80" s="255">
        <f>AC16</f>
        <v>18</v>
      </c>
      <c r="P80" s="326"/>
      <c r="Q80" s="307">
        <f>SUM(S81:Y81)</f>
        <v>240</v>
      </c>
      <c r="R80" s="261" t="s">
        <v>92</v>
      </c>
      <c r="S80" s="291">
        <f t="shared" ref="S80:Z80" si="21">IFERROR(HLOOKUP(S74,$F$47:$AB$48,2,),"")</f>
        <v>12</v>
      </c>
      <c r="T80" s="292" t="str">
        <f t="shared" si="21"/>
        <v/>
      </c>
      <c r="U80" s="292" t="str">
        <f t="shared" si="21"/>
        <v/>
      </c>
      <c r="V80" s="292">
        <f t="shared" si="21"/>
        <v>6</v>
      </c>
      <c r="W80" s="292">
        <f t="shared" si="21"/>
        <v>18</v>
      </c>
      <c r="X80" s="292">
        <f t="shared" si="21"/>
        <v>12</v>
      </c>
      <c r="Y80" s="293">
        <f t="shared" si="21"/>
        <v>12</v>
      </c>
      <c r="Z80" s="262">
        <f t="shared" si="21"/>
        <v>20</v>
      </c>
      <c r="AA80" s="263" t="str">
        <f t="shared" ref="AA80" si="22">IFERROR(HLOOKUP(AA74,$E$47:$AA$48,2,),"")</f>
        <v/>
      </c>
    </row>
    <row r="81" spans="4:28" ht="24.95" hidden="1" customHeight="1" thickTop="1">
      <c r="D81" s="398"/>
      <c r="E81" s="260" t="s">
        <v>93</v>
      </c>
      <c r="F81" s="289">
        <f t="shared" ref="F81:M81" si="23">IFERROR(HLOOKUP(F74,$F$18:$AB$19,2,),"")</f>
        <v>12</v>
      </c>
      <c r="G81" s="253" t="str">
        <f t="shared" si="23"/>
        <v/>
      </c>
      <c r="H81" s="253" t="str">
        <f t="shared" si="23"/>
        <v/>
      </c>
      <c r="I81" s="253">
        <f t="shared" si="23"/>
        <v>6</v>
      </c>
      <c r="J81" s="253">
        <f t="shared" si="23"/>
        <v>18</v>
      </c>
      <c r="K81" s="290" t="str">
        <f t="shared" si="23"/>
        <v/>
      </c>
      <c r="L81" s="254">
        <f t="shared" si="23"/>
        <v>24</v>
      </c>
      <c r="M81" s="252">
        <f t="shared" si="23"/>
        <v>20</v>
      </c>
      <c r="N81" s="255">
        <f>AC19</f>
        <v>18</v>
      </c>
      <c r="O81" s="255" t="str">
        <f t="shared" ref="O81" si="24">IFERROR(HLOOKUP(O74,$E$18:$AB$19,2,),"")</f>
        <v/>
      </c>
      <c r="P81" s="326"/>
      <c r="Q81" s="306">
        <f>SUM(Q80,Z81:AA81)</f>
        <v>338</v>
      </c>
      <c r="R81" s="264" t="s">
        <v>81</v>
      </c>
      <c r="S81" s="265">
        <f>SUM(S77:S80)</f>
        <v>42</v>
      </c>
      <c r="T81" s="266">
        <f t="shared" ref="T81:AA81" si="25">SUM(T77:T80)</f>
        <v>0</v>
      </c>
      <c r="U81" s="266">
        <f t="shared" si="25"/>
        <v>0</v>
      </c>
      <c r="V81" s="266">
        <f t="shared" si="25"/>
        <v>42</v>
      </c>
      <c r="W81" s="266">
        <f t="shared" si="25"/>
        <v>60</v>
      </c>
      <c r="X81" s="266">
        <f t="shared" si="25"/>
        <v>36</v>
      </c>
      <c r="Y81" s="267">
        <f t="shared" si="25"/>
        <v>60</v>
      </c>
      <c r="Z81" s="264">
        <f t="shared" si="25"/>
        <v>80</v>
      </c>
      <c r="AA81" s="264">
        <f t="shared" si="25"/>
        <v>18</v>
      </c>
    </row>
    <row r="82" spans="4:28" ht="24.95" hidden="1" customHeight="1">
      <c r="D82" s="398"/>
      <c r="E82" s="251" t="s">
        <v>94</v>
      </c>
      <c r="F82" s="289">
        <f t="shared" ref="F82:M82" si="26">IFERROR(HLOOKUP(F74,$F$21:$AB$22,2,),"")</f>
        <v>12</v>
      </c>
      <c r="G82" s="253" t="str">
        <f t="shared" si="26"/>
        <v/>
      </c>
      <c r="H82" s="253" t="str">
        <f t="shared" si="26"/>
        <v/>
      </c>
      <c r="I82" s="253">
        <f t="shared" si="26"/>
        <v>12</v>
      </c>
      <c r="J82" s="253">
        <f t="shared" si="26"/>
        <v>6</v>
      </c>
      <c r="K82" s="290">
        <f t="shared" si="26"/>
        <v>12</v>
      </c>
      <c r="L82" s="254">
        <f t="shared" si="26"/>
        <v>18</v>
      </c>
      <c r="M82" s="252">
        <f t="shared" si="26"/>
        <v>20</v>
      </c>
      <c r="N82" s="255" t="str">
        <f t="shared" ref="N82:O82" si="27">IFERROR(HLOOKUP(N74,$E$21:$AB$22,2,),"")</f>
        <v/>
      </c>
      <c r="O82" s="255" t="str">
        <f t="shared" si="27"/>
        <v/>
      </c>
      <c r="P82" s="326"/>
      <c r="Q82" s="397" t="s">
        <v>13</v>
      </c>
      <c r="R82" s="298" t="s">
        <v>88</v>
      </c>
      <c r="S82" s="296" t="s">
        <v>3</v>
      </c>
      <c r="T82" s="238" t="s">
        <v>36</v>
      </c>
      <c r="U82" s="238" t="s">
        <v>35</v>
      </c>
      <c r="V82" s="239" t="s">
        <v>8</v>
      </c>
      <c r="W82" s="239" t="s">
        <v>6</v>
      </c>
      <c r="X82" s="239" t="s">
        <v>7</v>
      </c>
      <c r="Y82" s="299" t="s">
        <v>2</v>
      </c>
      <c r="Z82" s="298" t="s">
        <v>1</v>
      </c>
      <c r="AA82" s="301" t="s">
        <v>5</v>
      </c>
    </row>
    <row r="83" spans="4:28" ht="24.95" hidden="1" customHeight="1">
      <c r="D83" s="399"/>
      <c r="E83" s="251" t="s">
        <v>59</v>
      </c>
      <c r="F83" s="289">
        <f t="shared" ref="F83:M83" si="28">IFERROR(HLOOKUP(F74,$F$28:$AB$29,2,),"")</f>
        <v>12</v>
      </c>
      <c r="G83" s="253" t="str">
        <f t="shared" si="28"/>
        <v/>
      </c>
      <c r="H83" s="253" t="str">
        <f t="shared" si="28"/>
        <v/>
      </c>
      <c r="I83" s="253" t="str">
        <f t="shared" si="28"/>
        <v/>
      </c>
      <c r="J83" s="253">
        <f t="shared" si="28"/>
        <v>18</v>
      </c>
      <c r="K83" s="290">
        <f t="shared" si="28"/>
        <v>12</v>
      </c>
      <c r="L83" s="254">
        <f t="shared" si="28"/>
        <v>18</v>
      </c>
      <c r="M83" s="252">
        <f t="shared" si="28"/>
        <v>20</v>
      </c>
      <c r="N83" s="255">
        <f>AC29</f>
        <v>18</v>
      </c>
      <c r="O83" s="255" t="str">
        <f t="shared" ref="O83" si="29">IFERROR(HLOOKUP(O74,$E$28:$AB$29,2,),"")</f>
        <v/>
      </c>
      <c r="P83" s="326"/>
      <c r="Q83" s="398"/>
      <c r="R83" s="401">
        <f>SUM(S84,Z83,AB83)</f>
        <v>18</v>
      </c>
      <c r="S83" s="297">
        <f t="shared" ref="S83:Z83" si="30">COUNTIF($F$54:$AB$69,S82)</f>
        <v>2</v>
      </c>
      <c r="T83" s="242">
        <f t="shared" si="30"/>
        <v>0</v>
      </c>
      <c r="U83" s="242">
        <f t="shared" si="30"/>
        <v>0</v>
      </c>
      <c r="V83" s="242">
        <f t="shared" si="30"/>
        <v>2</v>
      </c>
      <c r="W83" s="242">
        <f t="shared" si="30"/>
        <v>2</v>
      </c>
      <c r="X83" s="242">
        <f t="shared" si="30"/>
        <v>1</v>
      </c>
      <c r="Y83" s="282">
        <f t="shared" si="30"/>
        <v>2</v>
      </c>
      <c r="Z83" s="403">
        <f t="shared" si="30"/>
        <v>4</v>
      </c>
      <c r="AA83" s="302">
        <v>2</v>
      </c>
      <c r="AB83" s="413">
        <f>SUM(AA83:AA84)</f>
        <v>5</v>
      </c>
    </row>
    <row r="84" spans="4:28" ht="24.95" hidden="1" customHeight="1" thickBot="1">
      <c r="D84" s="305">
        <f>SUM(F85:L85)</f>
        <v>480</v>
      </c>
      <c r="E84" s="261" t="s">
        <v>60</v>
      </c>
      <c r="F84" s="286">
        <f t="shared" ref="F84:M84" si="31">IFERROR(HLOOKUP(F74,$F$31:$AB$32,2,),"")</f>
        <v>12</v>
      </c>
      <c r="G84" s="287" t="str">
        <f t="shared" si="31"/>
        <v/>
      </c>
      <c r="H84" s="287" t="str">
        <f t="shared" si="31"/>
        <v/>
      </c>
      <c r="I84" s="287">
        <f t="shared" si="31"/>
        <v>12</v>
      </c>
      <c r="J84" s="287">
        <f t="shared" si="31"/>
        <v>12</v>
      </c>
      <c r="K84" s="287">
        <f t="shared" si="31"/>
        <v>12</v>
      </c>
      <c r="L84" s="288">
        <f t="shared" si="31"/>
        <v>12</v>
      </c>
      <c r="M84" s="268">
        <f t="shared" si="31"/>
        <v>20</v>
      </c>
      <c r="N84" s="270">
        <f>AC32</f>
        <v>18</v>
      </c>
      <c r="O84" s="269" t="str">
        <f t="shared" ref="O84" si="32">IFERROR(HLOOKUP(O74,$E$31:$AB$32,2,),"")</f>
        <v/>
      </c>
      <c r="P84" s="326"/>
      <c r="Q84" s="398"/>
      <c r="R84" s="402"/>
      <c r="S84" s="414">
        <f>SUM(S83:Y83)</f>
        <v>9</v>
      </c>
      <c r="T84" s="410"/>
      <c r="U84" s="410"/>
      <c r="V84" s="410"/>
      <c r="W84" s="410"/>
      <c r="X84" s="410"/>
      <c r="Y84" s="411"/>
      <c r="Z84" s="404"/>
      <c r="AA84" s="303">
        <v>3</v>
      </c>
      <c r="AB84" s="413"/>
    </row>
    <row r="85" spans="4:28" ht="24.95" hidden="1" customHeight="1" thickTop="1">
      <c r="D85" s="306">
        <f>SUM(D84,M85:O85)</f>
        <v>766</v>
      </c>
      <c r="E85" s="271" t="s">
        <v>81</v>
      </c>
      <c r="F85" s="265">
        <f>SUM(F77:F84)</f>
        <v>96</v>
      </c>
      <c r="G85" s="266">
        <f t="shared" ref="G85:O85" si="33">SUM(G77:G84)</f>
        <v>0</v>
      </c>
      <c r="H85" s="266">
        <f t="shared" si="33"/>
        <v>0</v>
      </c>
      <c r="I85" s="266">
        <f t="shared" si="33"/>
        <v>78</v>
      </c>
      <c r="J85" s="266">
        <f t="shared" si="33"/>
        <v>102</v>
      </c>
      <c r="K85" s="266">
        <f t="shared" si="33"/>
        <v>84</v>
      </c>
      <c r="L85" s="267">
        <f t="shared" si="33"/>
        <v>120</v>
      </c>
      <c r="M85" s="272">
        <f t="shared" si="33"/>
        <v>160</v>
      </c>
      <c r="N85" s="264">
        <f t="shared" si="33"/>
        <v>108</v>
      </c>
      <c r="O85" s="273">
        <f t="shared" si="33"/>
        <v>18</v>
      </c>
      <c r="P85" s="274"/>
      <c r="Q85" s="398"/>
      <c r="R85" s="246" t="s">
        <v>91</v>
      </c>
      <c r="S85" s="275"/>
      <c r="T85" s="276"/>
      <c r="U85" s="276"/>
      <c r="V85" s="276"/>
      <c r="W85" s="276"/>
      <c r="X85" s="276"/>
      <c r="Y85" s="300"/>
      <c r="Z85" s="277"/>
      <c r="AA85" s="304">
        <f>AC45</f>
        <v>18</v>
      </c>
    </row>
    <row r="86" spans="4:28" ht="24.95" hidden="1" customHeight="1">
      <c r="Q86" s="398"/>
      <c r="R86" s="251" t="s">
        <v>92</v>
      </c>
      <c r="S86" s="278"/>
      <c r="T86" s="279"/>
      <c r="U86" s="279"/>
      <c r="V86" s="279"/>
      <c r="W86" s="279"/>
      <c r="X86" s="279"/>
      <c r="Y86" s="280"/>
      <c r="Z86" s="281"/>
      <c r="AA86" s="259">
        <f>AC48</f>
        <v>18</v>
      </c>
    </row>
    <row r="87" spans="4:28" ht="24.95" hidden="1" customHeight="1">
      <c r="E87" s="310">
        <f>SUM(F87:O87)</f>
        <v>1474</v>
      </c>
      <c r="F87" s="309">
        <f>SUM(D84,Q80,Q90)</f>
        <v>840</v>
      </c>
      <c r="M87" s="309">
        <f>SUM(M85,Z81,Z91)</f>
        <v>400</v>
      </c>
      <c r="N87" s="309">
        <f>SUM(N85,AA81,AA91)</f>
        <v>216</v>
      </c>
      <c r="O87" s="309">
        <f>SUM(O85)</f>
        <v>18</v>
      </c>
      <c r="Q87" s="398"/>
      <c r="R87" s="260" t="s">
        <v>93</v>
      </c>
      <c r="S87" s="256" t="str">
        <f t="shared" ref="S87:Z87" si="34">IFERROR(HLOOKUP(S82,$F$55:$AB$56,2,),"")</f>
        <v/>
      </c>
      <c r="T87" s="257" t="str">
        <f t="shared" si="34"/>
        <v/>
      </c>
      <c r="U87" s="257" t="str">
        <f t="shared" si="34"/>
        <v/>
      </c>
      <c r="V87" s="257" t="str">
        <f t="shared" si="34"/>
        <v/>
      </c>
      <c r="W87" s="257" t="str">
        <f t="shared" si="34"/>
        <v/>
      </c>
      <c r="X87" s="257" t="str">
        <f t="shared" si="34"/>
        <v/>
      </c>
      <c r="Y87" s="258" t="str">
        <f t="shared" si="34"/>
        <v/>
      </c>
      <c r="Z87" s="256">
        <f t="shared" si="34"/>
        <v>60</v>
      </c>
      <c r="AA87" s="259">
        <f>AC56</f>
        <v>18</v>
      </c>
    </row>
    <row r="88" spans="4:28" ht="24.95" hidden="1" customHeight="1">
      <c r="Q88" s="398"/>
      <c r="R88" s="251" t="s">
        <v>94</v>
      </c>
      <c r="S88" s="294" t="str">
        <f t="shared" ref="S88:Z88" si="35">IFERROR(HLOOKUP(S82,$F$58:$AB$59,2,),"")</f>
        <v/>
      </c>
      <c r="T88" s="257" t="str">
        <f t="shared" si="35"/>
        <v/>
      </c>
      <c r="U88" s="257" t="str">
        <f t="shared" si="35"/>
        <v/>
      </c>
      <c r="V88" s="257" t="str">
        <f t="shared" si="35"/>
        <v/>
      </c>
      <c r="W88" s="257" t="str">
        <f t="shared" si="35"/>
        <v/>
      </c>
      <c r="X88" s="295" t="str">
        <f t="shared" si="35"/>
        <v/>
      </c>
      <c r="Y88" s="258" t="str">
        <f t="shared" si="35"/>
        <v/>
      </c>
      <c r="Z88" s="256">
        <f t="shared" si="35"/>
        <v>60</v>
      </c>
      <c r="AA88" s="259" t="str">
        <f>IFERROR(HLOOKUP(AA82,$E$55:$Z$56,2,),"")</f>
        <v/>
      </c>
    </row>
    <row r="89" spans="4:28" ht="24.95" hidden="1" customHeight="1">
      <c r="Q89" s="398"/>
      <c r="R89" s="251" t="s">
        <v>59</v>
      </c>
      <c r="S89" s="294">
        <f t="shared" ref="S89:Z89" si="36">IFERROR(HLOOKUP(S74,$F$65:$AB$66,2,),"")</f>
        <v>18</v>
      </c>
      <c r="T89" s="257" t="str">
        <f t="shared" si="36"/>
        <v/>
      </c>
      <c r="U89" s="257" t="str">
        <f t="shared" si="36"/>
        <v/>
      </c>
      <c r="V89" s="257">
        <f t="shared" si="36"/>
        <v>18</v>
      </c>
      <c r="W89" s="257">
        <f t="shared" si="36"/>
        <v>12</v>
      </c>
      <c r="X89" s="295" t="str">
        <f t="shared" si="36"/>
        <v/>
      </c>
      <c r="Y89" s="258">
        <f t="shared" si="36"/>
        <v>12</v>
      </c>
      <c r="Z89" s="256">
        <f t="shared" si="36"/>
        <v>20</v>
      </c>
      <c r="AA89" s="259">
        <f>AC66</f>
        <v>18</v>
      </c>
    </row>
    <row r="90" spans="4:28" ht="24.95" hidden="1" customHeight="1" thickBot="1">
      <c r="Q90" s="307">
        <f>SUM(S91:Y91)</f>
        <v>120</v>
      </c>
      <c r="R90" s="261" t="s">
        <v>60</v>
      </c>
      <c r="S90" s="286">
        <f t="shared" ref="S90:Z90" si="37">IFERROR(HLOOKUP(S74,$F$68:$AB$69,2,),"")</f>
        <v>18</v>
      </c>
      <c r="T90" s="287" t="str">
        <f t="shared" si="37"/>
        <v/>
      </c>
      <c r="U90" s="287" t="str">
        <f t="shared" si="37"/>
        <v/>
      </c>
      <c r="V90" s="287">
        <f t="shared" si="37"/>
        <v>12</v>
      </c>
      <c r="W90" s="287">
        <f t="shared" si="37"/>
        <v>12</v>
      </c>
      <c r="X90" s="287">
        <f t="shared" si="37"/>
        <v>6</v>
      </c>
      <c r="Y90" s="288">
        <f t="shared" si="37"/>
        <v>12</v>
      </c>
      <c r="Z90" s="268">
        <f t="shared" si="37"/>
        <v>20</v>
      </c>
      <c r="AA90" s="270">
        <f>AC69</f>
        <v>18</v>
      </c>
    </row>
    <row r="91" spans="4:28" ht="24.95" hidden="1" customHeight="1" thickTop="1">
      <c r="Q91" s="306">
        <f>SUM(Q90,Z91,AA91)</f>
        <v>370</v>
      </c>
      <c r="R91" s="264" t="s">
        <v>81</v>
      </c>
      <c r="S91" s="265">
        <f>SUM(S85:S90)</f>
        <v>36</v>
      </c>
      <c r="T91" s="266">
        <f t="shared" ref="T91:Z91" si="38">SUM(T85:T90)</f>
        <v>0</v>
      </c>
      <c r="U91" s="266">
        <f t="shared" si="38"/>
        <v>0</v>
      </c>
      <c r="V91" s="266">
        <f t="shared" si="38"/>
        <v>30</v>
      </c>
      <c r="W91" s="266">
        <f t="shared" si="38"/>
        <v>24</v>
      </c>
      <c r="X91" s="266">
        <f t="shared" si="38"/>
        <v>6</v>
      </c>
      <c r="Y91" s="267">
        <f t="shared" si="38"/>
        <v>24</v>
      </c>
      <c r="Z91" s="265">
        <f t="shared" si="38"/>
        <v>160</v>
      </c>
      <c r="AA91" s="264">
        <f>SUM(AA85:AA90)</f>
        <v>90</v>
      </c>
    </row>
    <row r="92" spans="4:28" hidden="1">
      <c r="R92" s="4"/>
      <c r="S92" s="6"/>
      <c r="T92" s="6"/>
    </row>
    <row r="93" spans="4:28" hidden="1"/>
  </sheetData>
  <mergeCells count="52">
    <mergeCell ref="S76:Y76"/>
    <mergeCell ref="Q82:Q89"/>
    <mergeCell ref="R83:R84"/>
    <mergeCell ref="Z83:Z84"/>
    <mergeCell ref="AB83:AB84"/>
    <mergeCell ref="S84:Y84"/>
    <mergeCell ref="R75:R76"/>
    <mergeCell ref="Z75:Z76"/>
    <mergeCell ref="AA75:AA76"/>
    <mergeCell ref="C70:D70"/>
    <mergeCell ref="D74:D83"/>
    <mergeCell ref="Q74:Q79"/>
    <mergeCell ref="E75:E76"/>
    <mergeCell ref="M75:M76"/>
    <mergeCell ref="N75:N76"/>
    <mergeCell ref="O75:O76"/>
    <mergeCell ref="P75:P76"/>
    <mergeCell ref="F76:L76"/>
    <mergeCell ref="F53:AD53"/>
    <mergeCell ref="C35:D36"/>
    <mergeCell ref="E35:E36"/>
    <mergeCell ref="L37:L42"/>
    <mergeCell ref="AA64:AA69"/>
    <mergeCell ref="C67:C69"/>
    <mergeCell ref="C37:C39"/>
    <mergeCell ref="C40:C42"/>
    <mergeCell ref="C54:C56"/>
    <mergeCell ref="C57:C59"/>
    <mergeCell ref="C60:C63"/>
    <mergeCell ref="C64:C66"/>
    <mergeCell ref="C43:C45"/>
    <mergeCell ref="C46:C48"/>
    <mergeCell ref="C49:C51"/>
    <mergeCell ref="C53:D53"/>
    <mergeCell ref="F35:AD35"/>
    <mergeCell ref="C11:C13"/>
    <mergeCell ref="C14:C16"/>
    <mergeCell ref="C17:C19"/>
    <mergeCell ref="C20:C22"/>
    <mergeCell ref="C23:C26"/>
    <mergeCell ref="C27:C29"/>
    <mergeCell ref="AA27:AA32"/>
    <mergeCell ref="C30:C32"/>
    <mergeCell ref="C33:D33"/>
    <mergeCell ref="C34:D34"/>
    <mergeCell ref="C1:AD1"/>
    <mergeCell ref="C3:D4"/>
    <mergeCell ref="E3:E4"/>
    <mergeCell ref="F3:AD3"/>
    <mergeCell ref="C5:C7"/>
    <mergeCell ref="L5:L10"/>
    <mergeCell ref="C8:C10"/>
  </mergeCells>
  <phoneticPr fontId="1" type="noConversion"/>
  <conditionalFormatting sqref="AD54:AD70 AC54:AC69 AD37:AD48 F49:AA51 F5:F48 G33:AB33 R42:R48 R36:R37 R39:R40 G36:P37 Q36:Q43 Q45:Q46 Q48 F54:O69 G5:AB5 G6:K10 M6:AB10 G28:Z32 AB28:AB32 G43:P48 G38:K42 M38:P42 AB65:AB69 F52:AB52 AC49:AD52 G34:AD34 S36:AC48 G11:AB27 P60:Z69 S57:Z59 P54:Z56 AA57:AB64 AC5:AD33">
    <cfRule type="cellIs" dxfId="17" priority="8" operator="equal">
      <formula>"안전"</formula>
    </cfRule>
    <cfRule type="cellIs" dxfId="16" priority="9" operator="equal">
      <formula>"발열"</formula>
    </cfRule>
  </conditionalFormatting>
  <conditionalFormatting sqref="AC54:AD70 AE2 AE34 B1:C48 B49:AA51 B52:F70 D3:F48 G33:AB34 R42:R48 R36:R37 R39:R40 G36:P37 Q36:Q43 Q45:Q46 Q48 G54:O70 G4:AB5 G6:K10 M6:AB10 G28:Z32 AB28:AB32 G43:P48 G38:K42 M38:P42 AA70:AB70 AB65:AB69 G52:AB52 AC49:AD52 S36:AD48 G11:AB27 P60:Z70 S57:Z59 P54:Z56 AA57:AB64 AC4:AD34">
    <cfRule type="cellIs" dxfId="15" priority="7" operator="equal">
      <formula>"1.2M"</formula>
    </cfRule>
  </conditionalFormatting>
  <conditionalFormatting sqref="Q57:R59">
    <cfRule type="cellIs" dxfId="14" priority="2" operator="equal">
      <formula>"안전"</formula>
    </cfRule>
    <cfRule type="cellIs" dxfId="13" priority="3" operator="equal">
      <formula>"발열"</formula>
    </cfRule>
  </conditionalFormatting>
  <conditionalFormatting sqref="Q57:R59">
    <cfRule type="cellIs" dxfId="12" priority="1" operator="equal">
      <formula>"1.2M"</formula>
    </cfRule>
  </conditionalFormatting>
  <dataValidations count="1">
    <dataValidation type="list" allowBlank="1" showInputMessage="1" showErrorMessage="1" sqref="M9:AB9 AB68 F68:Z68 F65:Z65 F28:Z28 F31:Z31 F6:K6 F9:K9 F41:K41 F38:K38 AB28 F44:P44 AB65 S41:AB41 M41:Q41 M6:AB6 R44:AB44 S38:AB38 F50:AB50 R47:AB47 F55:Z55 F21:AB21 F58:O58 AB31 F15:AB15 F12:AB12 M38:Q38 F47:P47 F18:AB18 Q58:AB58">
      <formula1>$AH$6:$AH$14</formula1>
    </dataValidation>
  </dataValidations>
  <pageMargins left="0.19685039370078741" right="0.19685039370078741" top="0.59055118110236227" bottom="0.39370078740157483" header="0.11811023622047245" footer="0.11811023622047245"/>
  <pageSetup paperSize="9" scale="3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93"/>
  <sheetViews>
    <sheetView view="pageBreakPreview" zoomScale="50" zoomScaleNormal="100" zoomScaleSheetLayoutView="50" workbookViewId="0">
      <pane xSplit="2" ySplit="4" topLeftCell="C47" activePane="bottomRight" state="frozen"/>
      <selection pane="topRight" activeCell="E1" sqref="E1"/>
      <selection pane="bottomLeft" activeCell="A4" sqref="A4"/>
      <selection pane="bottomRight" activeCell="AB69" sqref="AB69:AC69"/>
    </sheetView>
  </sheetViews>
  <sheetFormatPr defaultRowHeight="16.5"/>
  <cols>
    <col min="1" max="1" width="8.75" customWidth="1"/>
    <col min="2" max="2" width="1.25" style="2" customWidth="1"/>
    <col min="3" max="3" width="9.625" style="2" customWidth="1"/>
    <col min="4" max="4" width="10.625" style="3" customWidth="1"/>
    <col min="5" max="5" width="18.625" style="20" customWidth="1"/>
    <col min="6" max="19" width="9.875" style="3" customWidth="1"/>
    <col min="20" max="20" width="9.875" style="4" customWidth="1"/>
    <col min="21" max="21" width="9.875" style="6" customWidth="1"/>
    <col min="22" max="22" width="9.875" style="6" hidden="1" customWidth="1"/>
    <col min="23" max="29" width="9.875" style="6" customWidth="1"/>
    <col min="30" max="30" width="9" style="6" customWidth="1"/>
    <col min="31" max="31" width="9" style="15" hidden="1" customWidth="1"/>
    <col min="32" max="33" width="9" hidden="1" customWidth="1"/>
    <col min="34" max="34" width="25.5" hidden="1" customWidth="1"/>
    <col min="35" max="36" width="9" hidden="1" customWidth="1"/>
  </cols>
  <sheetData>
    <row r="1" spans="2:37" ht="80.099999999999994" customHeight="1" thickBot="1">
      <c r="C1" s="353" t="s">
        <v>181</v>
      </c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355"/>
      <c r="AE1"/>
    </row>
    <row r="2" spans="2:37" ht="9.9499999999999993" customHeight="1" thickBot="1">
      <c r="C2" s="13"/>
      <c r="D2" s="14"/>
      <c r="E2" s="17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2"/>
    </row>
    <row r="3" spans="2:37" ht="35.1" customHeight="1">
      <c r="C3" s="356" t="s">
        <v>82</v>
      </c>
      <c r="D3" s="357"/>
      <c r="E3" s="360" t="s">
        <v>83</v>
      </c>
      <c r="F3" s="362" t="s">
        <v>9</v>
      </c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3"/>
      <c r="AA3" s="363"/>
      <c r="AB3" s="363"/>
      <c r="AC3" s="363"/>
      <c r="AD3" s="364"/>
      <c r="AE3"/>
    </row>
    <row r="4" spans="2:37" ht="39.950000000000003" customHeight="1" thickBot="1">
      <c r="B4" s="5"/>
      <c r="C4" s="358"/>
      <c r="D4" s="359"/>
      <c r="E4" s="361"/>
      <c r="F4" s="23" t="s">
        <v>15</v>
      </c>
      <c r="G4" s="24" t="s">
        <v>16</v>
      </c>
      <c r="H4" s="24" t="s">
        <v>27</v>
      </c>
      <c r="I4" s="24" t="s">
        <v>18</v>
      </c>
      <c r="J4" s="24" t="s">
        <v>121</v>
      </c>
      <c r="K4" s="24" t="s">
        <v>19</v>
      </c>
      <c r="L4" s="24" t="s">
        <v>28</v>
      </c>
      <c r="M4" s="24" t="s">
        <v>20</v>
      </c>
      <c r="N4" s="24" t="s">
        <v>118</v>
      </c>
      <c r="O4" s="24" t="s">
        <v>119</v>
      </c>
      <c r="P4" s="24" t="s">
        <v>21</v>
      </c>
      <c r="Q4" s="24" t="s">
        <v>31</v>
      </c>
      <c r="R4" s="25" t="s">
        <v>22</v>
      </c>
      <c r="S4" s="26" t="s">
        <v>23</v>
      </c>
      <c r="T4" s="27" t="s">
        <v>24</v>
      </c>
      <c r="U4" s="27" t="s">
        <v>25</v>
      </c>
      <c r="V4" s="27" t="s">
        <v>26</v>
      </c>
      <c r="W4" s="27" t="s">
        <v>125</v>
      </c>
      <c r="X4" s="27" t="s">
        <v>17</v>
      </c>
      <c r="Y4" s="27" t="s">
        <v>120</v>
      </c>
      <c r="Z4" s="27" t="s">
        <v>29</v>
      </c>
      <c r="AA4" s="27" t="s">
        <v>30</v>
      </c>
      <c r="AB4" s="27" t="s">
        <v>122</v>
      </c>
      <c r="AC4" s="28" t="s">
        <v>5</v>
      </c>
      <c r="AD4" s="29" t="s">
        <v>12</v>
      </c>
      <c r="AE4"/>
    </row>
    <row r="5" spans="2:37" s="1" customFormat="1" ht="24.95" customHeight="1" thickTop="1">
      <c r="B5" s="5"/>
      <c r="C5" s="365" t="s">
        <v>53</v>
      </c>
      <c r="D5" s="222" t="s">
        <v>84</v>
      </c>
      <c r="E5" s="196" t="s">
        <v>64</v>
      </c>
      <c r="F5" s="40" t="s">
        <v>37</v>
      </c>
      <c r="G5" s="41" t="s">
        <v>38</v>
      </c>
      <c r="H5" s="41" t="s">
        <v>39</v>
      </c>
      <c r="I5" s="41"/>
      <c r="J5" s="41" t="s">
        <v>40</v>
      </c>
      <c r="K5" s="41"/>
      <c r="L5" s="368" t="s">
        <v>163</v>
      </c>
      <c r="M5" s="41" t="s">
        <v>41</v>
      </c>
      <c r="N5" s="41"/>
      <c r="O5" s="41"/>
      <c r="P5" s="41"/>
      <c r="Q5" s="41"/>
      <c r="R5" s="42"/>
      <c r="S5" s="40"/>
      <c r="T5" s="41"/>
      <c r="U5" s="41"/>
      <c r="V5" s="43"/>
      <c r="W5" s="43"/>
      <c r="X5" s="43"/>
      <c r="Y5" s="43"/>
      <c r="Z5" s="43"/>
      <c r="AA5" s="43"/>
      <c r="AB5" s="43"/>
      <c r="AC5" s="179">
        <v>0.25694444444444448</v>
      </c>
      <c r="AD5" s="45"/>
    </row>
    <row r="6" spans="2:37" s="1" customFormat="1" ht="48" customHeight="1">
      <c r="B6" s="5"/>
      <c r="C6" s="366"/>
      <c r="D6" s="223" t="s">
        <v>85</v>
      </c>
      <c r="E6" s="315" t="s">
        <v>62</v>
      </c>
      <c r="F6" s="46" t="s">
        <v>2</v>
      </c>
      <c r="G6" s="47" t="s">
        <v>7</v>
      </c>
      <c r="H6" s="47" t="s">
        <v>6</v>
      </c>
      <c r="I6" s="47"/>
      <c r="J6" s="47" t="s">
        <v>8</v>
      </c>
      <c r="K6" s="47"/>
      <c r="L6" s="369"/>
      <c r="M6" s="47" t="s">
        <v>3</v>
      </c>
      <c r="N6" s="47"/>
      <c r="O6" s="47"/>
      <c r="P6" s="47"/>
      <c r="Q6" s="47" t="s">
        <v>134</v>
      </c>
      <c r="R6" s="48"/>
      <c r="S6" s="46"/>
      <c r="T6" s="47"/>
      <c r="U6" s="48"/>
      <c r="V6" s="49"/>
      <c r="W6" s="49"/>
      <c r="X6" s="49"/>
      <c r="Y6" s="49"/>
      <c r="Z6" s="49"/>
      <c r="AA6" s="49"/>
      <c r="AB6" s="49"/>
      <c r="AC6" s="190" t="s">
        <v>45</v>
      </c>
      <c r="AD6" s="51">
        <f>SUM(F7:AC7)</f>
        <v>0</v>
      </c>
      <c r="AH6" t="s">
        <v>127</v>
      </c>
      <c r="AI6"/>
    </row>
    <row r="7" spans="2:37" s="1" customFormat="1" ht="30" customHeight="1" thickBot="1">
      <c r="B7" s="5"/>
      <c r="C7" s="367"/>
      <c r="D7" s="34" t="s">
        <v>0</v>
      </c>
      <c r="E7" s="195" t="s">
        <v>63</v>
      </c>
      <c r="F7" s="104"/>
      <c r="G7" s="105"/>
      <c r="H7" s="105"/>
      <c r="I7" s="105"/>
      <c r="J7" s="105"/>
      <c r="K7" s="105"/>
      <c r="L7" s="369"/>
      <c r="M7" s="105"/>
      <c r="N7" s="105"/>
      <c r="O7" s="105"/>
      <c r="P7" s="105"/>
      <c r="Q7" s="105"/>
      <c r="R7" s="106"/>
      <c r="S7" s="107"/>
      <c r="T7" s="108"/>
      <c r="U7" s="109"/>
      <c r="V7" s="108"/>
      <c r="W7" s="108"/>
      <c r="X7" s="108"/>
      <c r="Y7" s="108"/>
      <c r="Z7" s="105"/>
      <c r="AA7" s="105"/>
      <c r="AB7" s="105"/>
      <c r="AC7" s="110"/>
      <c r="AD7" s="56"/>
      <c r="AH7" t="s">
        <v>95</v>
      </c>
      <c r="AI7"/>
    </row>
    <row r="8" spans="2:37" s="1" customFormat="1" ht="24.95" customHeight="1" thickTop="1">
      <c r="B8" s="5"/>
      <c r="C8" s="371" t="s">
        <v>52</v>
      </c>
      <c r="D8" s="224" t="s">
        <v>84</v>
      </c>
      <c r="E8" s="197" t="s">
        <v>65</v>
      </c>
      <c r="F8" s="40" t="s">
        <v>39</v>
      </c>
      <c r="G8" s="41" t="s">
        <v>42</v>
      </c>
      <c r="H8" s="41" t="s">
        <v>40</v>
      </c>
      <c r="I8" s="41"/>
      <c r="J8" s="41" t="s">
        <v>37</v>
      </c>
      <c r="K8" s="41"/>
      <c r="L8" s="369"/>
      <c r="M8" s="41" t="s">
        <v>38</v>
      </c>
      <c r="N8" s="41"/>
      <c r="O8" s="41"/>
      <c r="P8" s="41"/>
      <c r="Q8" s="41"/>
      <c r="R8" s="42"/>
      <c r="S8" s="40"/>
      <c r="T8" s="41"/>
      <c r="U8" s="57"/>
      <c r="V8" s="58"/>
      <c r="W8" s="41"/>
      <c r="X8" s="41"/>
      <c r="Y8" s="58"/>
      <c r="Z8" s="59"/>
      <c r="AA8" s="43"/>
      <c r="AB8" s="43"/>
      <c r="AC8" s="179">
        <v>0.31944444444444448</v>
      </c>
      <c r="AD8" s="45"/>
      <c r="AH8" t="s">
        <v>44</v>
      </c>
      <c r="AI8"/>
    </row>
    <row r="9" spans="2:37" s="1" customFormat="1" ht="48" customHeight="1">
      <c r="B9" s="5"/>
      <c r="C9" s="366"/>
      <c r="D9" s="223" t="s">
        <v>85</v>
      </c>
      <c r="E9" s="315" t="s">
        <v>111</v>
      </c>
      <c r="F9" s="46" t="s">
        <v>6</v>
      </c>
      <c r="G9" s="47" t="s">
        <v>3</v>
      </c>
      <c r="H9" s="47" t="s">
        <v>8</v>
      </c>
      <c r="I9" s="47"/>
      <c r="J9" s="47" t="s">
        <v>2</v>
      </c>
      <c r="K9" s="47"/>
      <c r="L9" s="369"/>
      <c r="M9" s="47" t="s">
        <v>7</v>
      </c>
      <c r="N9" s="47"/>
      <c r="O9" s="47"/>
      <c r="P9" s="47"/>
      <c r="Q9" s="47"/>
      <c r="R9" s="48" t="s">
        <v>1</v>
      </c>
      <c r="S9" s="46"/>
      <c r="T9" s="47"/>
      <c r="U9" s="48"/>
      <c r="V9" s="47"/>
      <c r="W9" s="47"/>
      <c r="X9" s="47"/>
      <c r="Y9" s="47"/>
      <c r="Z9" s="60"/>
      <c r="AA9" s="49"/>
      <c r="AB9" s="49"/>
      <c r="AC9" s="190" t="s">
        <v>171</v>
      </c>
      <c r="AD9" s="51">
        <f>SUM(F10:AC10)</f>
        <v>0</v>
      </c>
      <c r="AH9" t="s">
        <v>34</v>
      </c>
      <c r="AI9"/>
    </row>
    <row r="10" spans="2:37" s="1" customFormat="1" ht="30" customHeight="1" thickBot="1">
      <c r="B10" s="5"/>
      <c r="C10" s="367"/>
      <c r="D10" s="36" t="s">
        <v>0</v>
      </c>
      <c r="E10" s="198" t="s">
        <v>66</v>
      </c>
      <c r="F10" s="104"/>
      <c r="G10" s="105"/>
      <c r="H10" s="105"/>
      <c r="I10" s="105"/>
      <c r="J10" s="105"/>
      <c r="K10" s="105"/>
      <c r="L10" s="370"/>
      <c r="M10" s="105"/>
      <c r="N10" s="105"/>
      <c r="O10" s="105"/>
      <c r="P10" s="105"/>
      <c r="Q10" s="105"/>
      <c r="R10" s="106"/>
      <c r="S10" s="111"/>
      <c r="T10" s="112"/>
      <c r="U10" s="113"/>
      <c r="V10" s="112"/>
      <c r="W10" s="112"/>
      <c r="X10" s="112"/>
      <c r="Y10" s="112"/>
      <c r="Z10" s="114"/>
      <c r="AA10" s="115"/>
      <c r="AB10" s="115"/>
      <c r="AC10" s="116"/>
      <c r="AD10" s="56"/>
      <c r="AH10" t="s">
        <v>129</v>
      </c>
      <c r="AI10"/>
    </row>
    <row r="11" spans="2:37" s="1" customFormat="1" ht="24.95" customHeight="1" thickTop="1">
      <c r="B11" s="5"/>
      <c r="C11" s="373" t="s">
        <v>54</v>
      </c>
      <c r="D11" s="222" t="s">
        <v>84</v>
      </c>
      <c r="E11" s="196" t="s">
        <v>67</v>
      </c>
      <c r="F11" s="40"/>
      <c r="G11" s="41"/>
      <c r="H11" s="41"/>
      <c r="I11" s="41" t="s">
        <v>40</v>
      </c>
      <c r="J11" s="41"/>
      <c r="K11" s="41" t="s">
        <v>37</v>
      </c>
      <c r="L11" s="41" t="s">
        <v>39</v>
      </c>
      <c r="M11" s="41"/>
      <c r="N11" s="41" t="s">
        <v>38</v>
      </c>
      <c r="O11" s="41" t="s">
        <v>41</v>
      </c>
      <c r="P11" s="41"/>
      <c r="Q11" s="41"/>
      <c r="R11" s="42"/>
      <c r="S11" s="40"/>
      <c r="T11" s="41"/>
      <c r="U11" s="42"/>
      <c r="V11" s="41"/>
      <c r="W11" s="41"/>
      <c r="X11" s="41"/>
      <c r="Y11" s="41"/>
      <c r="Z11" s="59"/>
      <c r="AA11" s="43"/>
      <c r="AB11" s="43"/>
      <c r="AC11" s="179">
        <v>0.36805555555555558</v>
      </c>
      <c r="AD11" s="45"/>
      <c r="AH11" t="s">
        <v>130</v>
      </c>
      <c r="AI11"/>
    </row>
    <row r="12" spans="2:37" s="1" customFormat="1" ht="48" customHeight="1">
      <c r="B12" s="5"/>
      <c r="C12" s="374"/>
      <c r="D12" s="223" t="s">
        <v>85</v>
      </c>
      <c r="E12" s="315" t="s">
        <v>68</v>
      </c>
      <c r="F12" s="46"/>
      <c r="G12" s="47"/>
      <c r="H12" s="47"/>
      <c r="I12" s="47" t="s">
        <v>8</v>
      </c>
      <c r="J12" s="47"/>
      <c r="K12" s="47" t="s">
        <v>2</v>
      </c>
      <c r="L12" s="47" t="s">
        <v>6</v>
      </c>
      <c r="M12" s="47"/>
      <c r="N12" s="47" t="s">
        <v>7</v>
      </c>
      <c r="O12" s="47" t="s">
        <v>3</v>
      </c>
      <c r="P12" s="47"/>
      <c r="Q12" s="47" t="s">
        <v>1</v>
      </c>
      <c r="R12" s="48"/>
      <c r="S12" s="46"/>
      <c r="T12" s="47"/>
      <c r="U12" s="48"/>
      <c r="V12" s="47"/>
      <c r="W12" s="47"/>
      <c r="X12" s="47"/>
      <c r="Y12" s="47"/>
      <c r="Z12" s="65"/>
      <c r="AA12" s="49"/>
      <c r="AB12" s="49"/>
      <c r="AC12" s="190" t="s">
        <v>46</v>
      </c>
      <c r="AD12" s="51">
        <f>SUM(F13:AC13)</f>
        <v>0</v>
      </c>
      <c r="AH12" t="s">
        <v>126</v>
      </c>
      <c r="AI12"/>
    </row>
    <row r="13" spans="2:37" s="1" customFormat="1" ht="30" customHeight="1" thickBot="1">
      <c r="B13" s="5"/>
      <c r="C13" s="375"/>
      <c r="D13" s="34" t="s">
        <v>0</v>
      </c>
      <c r="E13" s="195" t="s">
        <v>69</v>
      </c>
      <c r="F13" s="104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6"/>
      <c r="S13" s="104"/>
      <c r="T13" s="105"/>
      <c r="U13" s="106"/>
      <c r="V13" s="105"/>
      <c r="W13" s="105"/>
      <c r="X13" s="105"/>
      <c r="Y13" s="105"/>
      <c r="Z13" s="117"/>
      <c r="AA13" s="118"/>
      <c r="AB13" s="118"/>
      <c r="AC13" s="116"/>
      <c r="AD13" s="56"/>
      <c r="AH13" t="s">
        <v>1</v>
      </c>
    </row>
    <row r="14" spans="2:37" s="1" customFormat="1" ht="24.95" customHeight="1" thickTop="1">
      <c r="B14" s="5"/>
      <c r="C14" s="373" t="s">
        <v>55</v>
      </c>
      <c r="D14" s="224" t="s">
        <v>84</v>
      </c>
      <c r="E14" s="197" t="s">
        <v>70</v>
      </c>
      <c r="F14" s="66"/>
      <c r="G14" s="41"/>
      <c r="H14" s="41"/>
      <c r="I14" s="41" t="s">
        <v>38</v>
      </c>
      <c r="J14" s="41"/>
      <c r="K14" s="41" t="s">
        <v>40</v>
      </c>
      <c r="M14" s="41"/>
      <c r="N14" s="41" t="s">
        <v>39</v>
      </c>
      <c r="O14" s="41" t="s">
        <v>41</v>
      </c>
      <c r="P14" s="41" t="s">
        <v>37</v>
      </c>
      <c r="Q14" s="41"/>
      <c r="R14" s="42"/>
      <c r="S14" s="40"/>
      <c r="T14" s="43"/>
      <c r="U14" s="44"/>
      <c r="V14" s="43"/>
      <c r="W14" s="43"/>
      <c r="X14" s="43"/>
      <c r="Y14" s="43"/>
      <c r="Z14" s="43"/>
      <c r="AA14" s="43"/>
      <c r="AB14" s="41"/>
      <c r="AC14" s="179">
        <v>0.4236111111111111</v>
      </c>
      <c r="AD14" s="45"/>
      <c r="AH14" s="325" t="s">
        <v>14</v>
      </c>
    </row>
    <row r="15" spans="2:37" s="1" customFormat="1" ht="48" customHeight="1">
      <c r="B15" s="5"/>
      <c r="C15" s="376"/>
      <c r="D15" s="223" t="s">
        <v>85</v>
      </c>
      <c r="E15" s="315" t="s">
        <v>71</v>
      </c>
      <c r="F15" s="67"/>
      <c r="G15" s="47"/>
      <c r="H15" s="47"/>
      <c r="I15" s="48" t="s">
        <v>7</v>
      </c>
      <c r="J15" s="48"/>
      <c r="K15" s="47" t="s">
        <v>8</v>
      </c>
      <c r="L15" s="320"/>
      <c r="M15" s="47"/>
      <c r="N15" s="47" t="s">
        <v>6</v>
      </c>
      <c r="O15" s="47" t="s">
        <v>3</v>
      </c>
      <c r="P15" s="47" t="s">
        <v>2</v>
      </c>
      <c r="Q15" s="47"/>
      <c r="R15" s="47" t="s">
        <v>134</v>
      </c>
      <c r="S15" s="46"/>
      <c r="T15" s="47"/>
      <c r="U15" s="48"/>
      <c r="V15" s="49"/>
      <c r="W15" s="49"/>
      <c r="X15" s="49"/>
      <c r="Y15" s="49"/>
      <c r="Z15" s="49"/>
      <c r="AA15" s="49"/>
      <c r="AB15" s="47"/>
      <c r="AC15" s="191" t="s">
        <v>48</v>
      </c>
      <c r="AD15" s="51">
        <f>SUM(F16:AC16)</f>
        <v>0</v>
      </c>
      <c r="AH15" s="335" t="s">
        <v>153</v>
      </c>
      <c r="AI15" s="335"/>
      <c r="AJ15" s="335"/>
      <c r="AK15" s="335"/>
    </row>
    <row r="16" spans="2:37" s="1" customFormat="1" ht="30" customHeight="1" thickBot="1">
      <c r="B16" s="5"/>
      <c r="C16" s="377"/>
      <c r="D16" s="36" t="s">
        <v>0</v>
      </c>
      <c r="E16" s="198" t="s">
        <v>72</v>
      </c>
      <c r="F16" s="120"/>
      <c r="G16" s="105"/>
      <c r="H16" s="105"/>
      <c r="I16" s="106"/>
      <c r="J16" s="106"/>
      <c r="K16" s="108"/>
      <c r="M16" s="108"/>
      <c r="N16" s="108"/>
      <c r="O16" s="105"/>
      <c r="P16" s="105"/>
      <c r="Q16" s="105"/>
      <c r="R16" s="105"/>
      <c r="S16" s="104"/>
      <c r="T16" s="118"/>
      <c r="U16" s="119"/>
      <c r="V16" s="118"/>
      <c r="W16" s="118"/>
      <c r="X16" s="118"/>
      <c r="Y16" s="118"/>
      <c r="Z16" s="118"/>
      <c r="AA16" s="118"/>
      <c r="AB16" s="105"/>
      <c r="AC16" s="116"/>
      <c r="AD16" s="56"/>
      <c r="AH16" s="335" t="s">
        <v>87</v>
      </c>
      <c r="AI16" s="335">
        <f>SUM(F7,G7,H7,J7,M7,F10,G10,H10,J10,M10,I13,K13,L13,N13,O13,I16,K16,N16,O16,P16,S19,U19,Y19,AA19,AA22,Y22,W22,U22,T22,S29,T29,X29,Z29,Z32,X32,W32,T32,S32)</f>
        <v>0</v>
      </c>
      <c r="AJ16" s="335"/>
      <c r="AK16" s="335"/>
    </row>
    <row r="17" spans="2:37" s="1" customFormat="1" ht="24.95" customHeight="1" thickTop="1">
      <c r="B17" s="2"/>
      <c r="C17" s="374" t="s">
        <v>56</v>
      </c>
      <c r="D17" s="224" t="s">
        <v>84</v>
      </c>
      <c r="E17" s="199" t="s">
        <v>73</v>
      </c>
      <c r="F17" s="40"/>
      <c r="G17" s="41"/>
      <c r="H17" s="42"/>
      <c r="I17" s="41"/>
      <c r="J17" s="68"/>
      <c r="K17" s="41"/>
      <c r="L17" s="41"/>
      <c r="M17" s="41"/>
      <c r="N17" s="41"/>
      <c r="O17" s="68"/>
      <c r="P17" s="68"/>
      <c r="Q17" s="68"/>
      <c r="R17" s="342" t="s">
        <v>165</v>
      </c>
      <c r="S17" s="68" t="s">
        <v>39</v>
      </c>
      <c r="T17" s="68"/>
      <c r="U17" s="68" t="s">
        <v>41</v>
      </c>
      <c r="V17" s="68"/>
      <c r="W17" s="68"/>
      <c r="X17" s="68"/>
      <c r="Y17" s="68" t="s">
        <v>98</v>
      </c>
      <c r="Z17" s="68"/>
      <c r="AA17" s="68" t="s">
        <v>137</v>
      </c>
      <c r="AB17" s="68"/>
      <c r="AC17" s="179">
        <v>0.47916666666666669</v>
      </c>
      <c r="AD17" s="45"/>
      <c r="AH17" s="335" t="s">
        <v>126</v>
      </c>
      <c r="AI17" s="335">
        <f>G10+O13+O16+U19+W22+X29+W32+M7</f>
        <v>0</v>
      </c>
      <c r="AJ17" s="335">
        <v>8</v>
      </c>
      <c r="AK17" s="335"/>
    </row>
    <row r="18" spans="2:37" ht="48" customHeight="1">
      <c r="C18" s="374"/>
      <c r="D18" s="223" t="s">
        <v>85</v>
      </c>
      <c r="E18" s="316" t="s">
        <v>74</v>
      </c>
      <c r="F18" s="46"/>
      <c r="G18" s="47"/>
      <c r="H18" s="48"/>
      <c r="I18" s="47"/>
      <c r="J18" s="47"/>
      <c r="K18" s="47"/>
      <c r="L18" s="47"/>
      <c r="M18" s="47"/>
      <c r="N18" s="47"/>
      <c r="O18" s="47"/>
      <c r="P18" s="47"/>
      <c r="Q18" s="47"/>
      <c r="R18" s="337" t="s">
        <v>1</v>
      </c>
      <c r="S18" s="47" t="s">
        <v>6</v>
      </c>
      <c r="T18" s="47"/>
      <c r="U18" s="47" t="s">
        <v>3</v>
      </c>
      <c r="V18" s="47"/>
      <c r="W18" s="47"/>
      <c r="X18" s="47"/>
      <c r="Y18" s="47" t="s">
        <v>133</v>
      </c>
      <c r="Z18" s="47"/>
      <c r="AA18" s="47" t="s">
        <v>2</v>
      </c>
      <c r="AB18" s="47"/>
      <c r="AC18" s="190" t="s">
        <v>47</v>
      </c>
      <c r="AD18" s="51">
        <f>SUM(F19:AC19)</f>
        <v>0</v>
      </c>
      <c r="AE18"/>
      <c r="AH18" s="335" t="s">
        <v>128</v>
      </c>
      <c r="AI18" s="336">
        <f>H10+I13+K16+Y19+AA22+T32+J7</f>
        <v>0</v>
      </c>
      <c r="AJ18" s="336">
        <v>7</v>
      </c>
      <c r="AK18" s="336"/>
    </row>
    <row r="19" spans="2:37" ht="30" customHeight="1" thickBot="1">
      <c r="C19" s="374"/>
      <c r="D19" s="36" t="s">
        <v>0</v>
      </c>
      <c r="E19" s="200" t="s">
        <v>75</v>
      </c>
      <c r="F19" s="107"/>
      <c r="G19" s="108"/>
      <c r="H19" s="109"/>
      <c r="I19" s="108"/>
      <c r="J19" s="108"/>
      <c r="K19" s="108"/>
      <c r="L19" s="108"/>
      <c r="M19" s="108"/>
      <c r="N19" s="108"/>
      <c r="O19" s="108"/>
      <c r="P19" s="108"/>
      <c r="Q19" s="108"/>
      <c r="R19" s="338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16"/>
      <c r="AD19" s="56"/>
      <c r="AE19"/>
      <c r="AH19" s="335" t="s">
        <v>96</v>
      </c>
      <c r="AI19" s="336">
        <f>SUM(H7,F10,S19,T22,L13,N16,Z29,S32)</f>
        <v>0</v>
      </c>
      <c r="AJ19" s="336">
        <v>8</v>
      </c>
      <c r="AK19" s="336"/>
    </row>
    <row r="20" spans="2:37" ht="24.95" customHeight="1" thickTop="1">
      <c r="C20" s="373" t="s">
        <v>57</v>
      </c>
      <c r="D20" s="224" t="s">
        <v>84</v>
      </c>
      <c r="E20" s="201" t="s">
        <v>76</v>
      </c>
      <c r="F20" s="40"/>
      <c r="G20" s="41"/>
      <c r="H20" s="42"/>
      <c r="I20" s="41"/>
      <c r="J20" s="41"/>
      <c r="K20" s="41"/>
      <c r="L20" s="41"/>
      <c r="M20" s="41"/>
      <c r="N20" s="41"/>
      <c r="O20" s="41"/>
      <c r="P20" s="41"/>
      <c r="Q20" s="41"/>
      <c r="R20" s="339" t="s">
        <v>165</v>
      </c>
      <c r="S20" s="66"/>
      <c r="T20" s="41" t="s">
        <v>143</v>
      </c>
      <c r="U20" s="41" t="s">
        <v>123</v>
      </c>
      <c r="V20" s="41"/>
      <c r="W20" s="41" t="s">
        <v>41</v>
      </c>
      <c r="X20" s="41"/>
      <c r="Y20" s="41" t="s">
        <v>138</v>
      </c>
      <c r="Z20" s="41"/>
      <c r="AA20" s="41" t="s">
        <v>40</v>
      </c>
      <c r="AB20" s="41"/>
      <c r="AC20" s="71"/>
      <c r="AD20" s="45"/>
      <c r="AE20"/>
      <c r="AH20" s="335" t="s">
        <v>95</v>
      </c>
      <c r="AI20" s="336">
        <f>SUM(G7,M10,N13,I16,U22,T29,X32)</f>
        <v>0</v>
      </c>
      <c r="AJ20" s="336">
        <v>7</v>
      </c>
      <c r="AK20" s="336"/>
    </row>
    <row r="21" spans="2:37" ht="45" customHeight="1">
      <c r="C21" s="374"/>
      <c r="D21" s="223" t="s">
        <v>85</v>
      </c>
      <c r="E21" s="314" t="s">
        <v>32</v>
      </c>
      <c r="F21" s="46"/>
      <c r="G21" s="47"/>
      <c r="H21" s="48"/>
      <c r="I21" s="47"/>
      <c r="J21" s="47"/>
      <c r="K21" s="47"/>
      <c r="L21" s="47"/>
      <c r="M21" s="47"/>
      <c r="N21" s="47"/>
      <c r="O21" s="47"/>
      <c r="P21" s="47"/>
      <c r="Q21" s="47"/>
      <c r="R21" s="340" t="s">
        <v>1</v>
      </c>
      <c r="S21" s="67"/>
      <c r="T21" s="47" t="s">
        <v>6</v>
      </c>
      <c r="U21" s="47" t="s">
        <v>7</v>
      </c>
      <c r="V21" s="47"/>
      <c r="W21" s="47" t="s">
        <v>3</v>
      </c>
      <c r="X21" s="47"/>
      <c r="Y21" s="47" t="s">
        <v>2</v>
      </c>
      <c r="Z21" s="47"/>
      <c r="AA21" s="47" t="s">
        <v>8</v>
      </c>
      <c r="AB21" s="47"/>
      <c r="AC21" s="50"/>
      <c r="AD21" s="347">
        <f>SUM(F22:AC22)</f>
        <v>0</v>
      </c>
      <c r="AE21"/>
      <c r="AH21" s="335" t="s">
        <v>127</v>
      </c>
      <c r="AI21" s="336">
        <f>J10+K13+P16+AA19+Y22+S29+Z32+F7</f>
        <v>0</v>
      </c>
      <c r="AJ21" s="336">
        <v>8</v>
      </c>
      <c r="AK21" s="336"/>
    </row>
    <row r="22" spans="2:37" ht="30" customHeight="1" thickBot="1">
      <c r="C22" s="375"/>
      <c r="D22" s="36" t="s">
        <v>0</v>
      </c>
      <c r="E22" s="202" t="s">
        <v>77</v>
      </c>
      <c r="F22" s="121"/>
      <c r="G22" s="122"/>
      <c r="H22" s="123"/>
      <c r="I22" s="122"/>
      <c r="J22" s="122"/>
      <c r="K22" s="122"/>
      <c r="L22" s="122"/>
      <c r="M22" s="122"/>
      <c r="N22" s="122"/>
      <c r="O22" s="122"/>
      <c r="P22" s="122"/>
      <c r="Q22" s="122"/>
      <c r="R22" s="341"/>
      <c r="S22" s="124"/>
      <c r="T22" s="105"/>
      <c r="U22" s="108"/>
      <c r="V22" s="108"/>
      <c r="W22" s="108"/>
      <c r="X22" s="108"/>
      <c r="Y22" s="108"/>
      <c r="Z22" s="108"/>
      <c r="AA22" s="108"/>
      <c r="AB22" s="108"/>
      <c r="AC22" s="125"/>
      <c r="AD22" s="346"/>
      <c r="AE22"/>
      <c r="AH22" s="336" t="s">
        <v>180</v>
      </c>
      <c r="AI22" s="336">
        <f>SUM(Q7,R10,Q13,R16,R19,R22,AB29,AB32)</f>
        <v>0</v>
      </c>
      <c r="AJ22" s="336"/>
      <c r="AK22" s="336"/>
    </row>
    <row r="23" spans="2:37" ht="24" customHeight="1" thickTop="1">
      <c r="C23" s="378" t="s">
        <v>58</v>
      </c>
      <c r="D23" s="37">
        <v>1</v>
      </c>
      <c r="E23" s="203" t="s">
        <v>33</v>
      </c>
      <c r="F23" s="76"/>
      <c r="G23" s="77"/>
      <c r="H23" s="78"/>
      <c r="I23" s="77"/>
      <c r="J23" s="77"/>
      <c r="K23" s="77"/>
      <c r="L23" s="77"/>
      <c r="M23" s="77"/>
      <c r="N23" s="77"/>
      <c r="O23" s="77"/>
      <c r="P23" s="77"/>
      <c r="Q23" s="77"/>
      <c r="R23" s="78"/>
      <c r="S23" s="79"/>
      <c r="T23" s="80"/>
      <c r="U23" s="80"/>
      <c r="V23" s="80"/>
      <c r="W23" s="80"/>
      <c r="X23" s="80"/>
      <c r="Y23" s="80"/>
      <c r="Z23" s="80"/>
      <c r="AA23" s="80"/>
      <c r="AB23" s="41"/>
      <c r="AC23" s="81"/>
      <c r="AD23" s="45"/>
      <c r="AE23"/>
      <c r="AH23" s="336"/>
      <c r="AI23" s="336"/>
      <c r="AJ23" s="336"/>
      <c r="AK23" s="336"/>
    </row>
    <row r="24" spans="2:37" ht="24" customHeight="1">
      <c r="C24" s="374"/>
      <c r="D24" s="38">
        <v>2</v>
      </c>
      <c r="E24" s="204" t="s">
        <v>78</v>
      </c>
      <c r="F24" s="82"/>
      <c r="G24" s="83"/>
      <c r="H24" s="72"/>
      <c r="I24" s="83"/>
      <c r="J24" s="83"/>
      <c r="K24" s="83"/>
      <c r="L24" s="83"/>
      <c r="M24" s="83"/>
      <c r="N24" s="83"/>
      <c r="O24" s="83"/>
      <c r="P24" s="83"/>
      <c r="Q24" s="83"/>
      <c r="R24" s="72"/>
      <c r="S24" s="82"/>
      <c r="T24" s="84"/>
      <c r="U24" s="85"/>
      <c r="V24" s="84"/>
      <c r="W24" s="85"/>
      <c r="X24" s="84"/>
      <c r="Y24" s="84"/>
      <c r="Z24" s="84"/>
      <c r="AA24" s="68"/>
      <c r="AB24" s="68"/>
      <c r="AC24" s="86"/>
      <c r="AD24" s="51"/>
      <c r="AE24"/>
      <c r="AH24" s="336"/>
      <c r="AI24" s="336"/>
      <c r="AJ24" s="336"/>
      <c r="AK24" s="336"/>
    </row>
    <row r="25" spans="2:37" ht="24" customHeight="1">
      <c r="C25" s="374"/>
      <c r="D25" s="39">
        <v>3</v>
      </c>
      <c r="E25" s="205" t="s">
        <v>109</v>
      </c>
      <c r="F25" s="87"/>
      <c r="G25" s="74"/>
      <c r="H25" s="75"/>
      <c r="I25" s="74"/>
      <c r="J25" s="74"/>
      <c r="K25" s="74"/>
      <c r="L25" s="74"/>
      <c r="M25" s="74"/>
      <c r="N25" s="74"/>
      <c r="O25" s="74"/>
      <c r="P25" s="74"/>
      <c r="Q25" s="74"/>
      <c r="R25" s="54"/>
      <c r="S25" s="88"/>
      <c r="T25" s="89"/>
      <c r="U25" s="90"/>
      <c r="V25" s="90"/>
      <c r="W25" s="90"/>
      <c r="X25" s="90"/>
      <c r="Y25" s="89"/>
      <c r="Z25" s="89"/>
      <c r="AA25" s="91"/>
      <c r="AB25" s="92"/>
      <c r="AC25" s="55"/>
      <c r="AD25" s="51"/>
      <c r="AE25"/>
    </row>
    <row r="26" spans="2:37" ht="24.95" customHeight="1" thickBot="1">
      <c r="C26" s="377"/>
      <c r="D26" s="36" t="s">
        <v>0</v>
      </c>
      <c r="E26" s="206" t="s">
        <v>110</v>
      </c>
      <c r="F26" s="61"/>
      <c r="G26" s="62"/>
      <c r="H26" s="63"/>
      <c r="I26" s="62"/>
      <c r="J26" s="62"/>
      <c r="K26" s="62"/>
      <c r="L26" s="62"/>
      <c r="M26" s="62"/>
      <c r="N26" s="62"/>
      <c r="O26" s="62"/>
      <c r="P26" s="62"/>
      <c r="Q26" s="62"/>
      <c r="R26" s="52"/>
      <c r="S26" s="93"/>
      <c r="T26" s="94"/>
      <c r="U26" s="95"/>
      <c r="V26" s="94"/>
      <c r="W26" s="94"/>
      <c r="X26" s="94"/>
      <c r="Y26" s="94"/>
      <c r="Z26" s="94"/>
      <c r="AA26" s="52"/>
      <c r="AB26" s="96"/>
      <c r="AC26" s="64"/>
      <c r="AD26" s="56"/>
      <c r="AE26"/>
    </row>
    <row r="27" spans="2:37" ht="24.95" customHeight="1" thickTop="1">
      <c r="C27" s="379" t="s">
        <v>59</v>
      </c>
      <c r="D27" s="224" t="s">
        <v>84</v>
      </c>
      <c r="E27" s="201" t="s">
        <v>102</v>
      </c>
      <c r="F27" s="40"/>
      <c r="G27" s="41"/>
      <c r="H27" s="42"/>
      <c r="I27" s="41"/>
      <c r="J27" s="41"/>
      <c r="K27" s="41"/>
      <c r="L27" s="41"/>
      <c r="M27" s="41"/>
      <c r="N27" s="41"/>
      <c r="O27" s="41"/>
      <c r="P27" s="41"/>
      <c r="Q27" s="80"/>
      <c r="R27" s="42"/>
      <c r="S27" s="79" t="s">
        <v>43</v>
      </c>
      <c r="T27" s="80" t="s">
        <v>123</v>
      </c>
      <c r="U27" s="80"/>
      <c r="V27" s="80"/>
      <c r="W27" s="80"/>
      <c r="X27" s="80" t="s">
        <v>41</v>
      </c>
      <c r="Y27" s="41"/>
      <c r="Z27" s="41" t="s">
        <v>124</v>
      </c>
      <c r="AA27" s="368" t="s">
        <v>163</v>
      </c>
      <c r="AB27" s="41"/>
      <c r="AC27" s="179">
        <v>0.76388888888888884</v>
      </c>
      <c r="AD27" s="45"/>
      <c r="AE27"/>
    </row>
    <row r="28" spans="2:37" ht="48" customHeight="1">
      <c r="C28" s="380"/>
      <c r="D28" s="223" t="s">
        <v>85</v>
      </c>
      <c r="E28" s="314" t="s">
        <v>103</v>
      </c>
      <c r="F28" s="46"/>
      <c r="G28" s="47"/>
      <c r="H28" s="48"/>
      <c r="I28" s="47"/>
      <c r="J28" s="47"/>
      <c r="K28" s="47"/>
      <c r="L28" s="47"/>
      <c r="M28" s="47"/>
      <c r="N28" s="47"/>
      <c r="O28" s="47"/>
      <c r="P28" s="47"/>
      <c r="Q28" s="84"/>
      <c r="R28" s="48"/>
      <c r="S28" s="82" t="s">
        <v>2</v>
      </c>
      <c r="T28" s="84" t="s">
        <v>7</v>
      </c>
      <c r="U28" s="84"/>
      <c r="V28" s="84"/>
      <c r="W28" s="84"/>
      <c r="X28" s="84" t="s">
        <v>3</v>
      </c>
      <c r="Y28" s="48"/>
      <c r="Z28" s="47" t="s">
        <v>6</v>
      </c>
      <c r="AA28" s="369"/>
      <c r="AB28" s="47" t="s">
        <v>1</v>
      </c>
      <c r="AC28" s="190" t="s">
        <v>114</v>
      </c>
      <c r="AD28" s="51">
        <f>SUM(F29:AC29)</f>
        <v>0</v>
      </c>
      <c r="AE28"/>
    </row>
    <row r="29" spans="2:37" ht="30" customHeight="1" thickBot="1">
      <c r="C29" s="381"/>
      <c r="D29" s="36" t="s">
        <v>0</v>
      </c>
      <c r="E29" s="206" t="s">
        <v>104</v>
      </c>
      <c r="F29" s="104"/>
      <c r="G29" s="105"/>
      <c r="H29" s="106"/>
      <c r="I29" s="105"/>
      <c r="J29" s="105"/>
      <c r="K29" s="105"/>
      <c r="L29" s="105"/>
      <c r="M29" s="105"/>
      <c r="N29" s="105"/>
      <c r="O29" s="105"/>
      <c r="P29" s="105"/>
      <c r="Q29" s="127"/>
      <c r="R29" s="106"/>
      <c r="S29" s="126"/>
      <c r="T29" s="108"/>
      <c r="U29" s="108"/>
      <c r="V29" s="108"/>
      <c r="W29" s="127"/>
      <c r="X29" s="127"/>
      <c r="Y29" s="109"/>
      <c r="Z29" s="105"/>
      <c r="AA29" s="369"/>
      <c r="AB29" s="105"/>
      <c r="AC29" s="116"/>
      <c r="AD29" s="56"/>
      <c r="AE29"/>
    </row>
    <row r="30" spans="2:37" ht="24.95" customHeight="1" thickTop="1">
      <c r="C30" s="380" t="s">
        <v>60</v>
      </c>
      <c r="D30" s="224" t="s">
        <v>84</v>
      </c>
      <c r="E30" s="207" t="s">
        <v>105</v>
      </c>
      <c r="F30" s="70"/>
      <c r="G30" s="68"/>
      <c r="H30" s="69"/>
      <c r="I30" s="68"/>
      <c r="J30" s="68"/>
      <c r="K30" s="68"/>
      <c r="L30" s="68"/>
      <c r="M30" s="68"/>
      <c r="N30" s="68"/>
      <c r="O30" s="68"/>
      <c r="P30" s="68"/>
      <c r="Q30" s="41"/>
      <c r="R30" s="69"/>
      <c r="S30" s="97" t="s">
        <v>97</v>
      </c>
      <c r="T30" s="41" t="s">
        <v>40</v>
      </c>
      <c r="U30" s="42"/>
      <c r="V30" s="41"/>
      <c r="W30" s="41" t="s">
        <v>41</v>
      </c>
      <c r="X30" s="41" t="s">
        <v>38</v>
      </c>
      <c r="Y30" s="41"/>
      <c r="Z30" s="41" t="s">
        <v>37</v>
      </c>
      <c r="AA30" s="369"/>
      <c r="AB30" s="41"/>
      <c r="AC30" s="179">
        <v>0.82638888888888884</v>
      </c>
      <c r="AD30" s="45"/>
      <c r="AE30"/>
    </row>
    <row r="31" spans="2:37" ht="48" customHeight="1">
      <c r="C31" s="380"/>
      <c r="D31" s="223" t="s">
        <v>85</v>
      </c>
      <c r="E31" s="314" t="s">
        <v>106</v>
      </c>
      <c r="F31" s="46"/>
      <c r="G31" s="47"/>
      <c r="H31" s="48"/>
      <c r="I31" s="47"/>
      <c r="J31" s="47"/>
      <c r="K31" s="47"/>
      <c r="L31" s="47"/>
      <c r="M31" s="47"/>
      <c r="N31" s="47"/>
      <c r="O31" s="47"/>
      <c r="P31" s="47"/>
      <c r="Q31" s="84"/>
      <c r="R31" s="48"/>
      <c r="S31" s="98" t="s">
        <v>44</v>
      </c>
      <c r="T31" s="47" t="s">
        <v>8</v>
      </c>
      <c r="U31" s="48"/>
      <c r="V31" s="47"/>
      <c r="W31" s="84" t="s">
        <v>3</v>
      </c>
      <c r="X31" s="47" t="s">
        <v>7</v>
      </c>
      <c r="Y31" s="84"/>
      <c r="Z31" s="99" t="s">
        <v>2</v>
      </c>
      <c r="AA31" s="369"/>
      <c r="AB31" s="48" t="s">
        <v>1</v>
      </c>
      <c r="AC31" s="190" t="s">
        <v>115</v>
      </c>
      <c r="AD31" s="51">
        <f>SUM(F32:AC32)</f>
        <v>0</v>
      </c>
      <c r="AE31"/>
    </row>
    <row r="32" spans="2:37" ht="30" customHeight="1" thickBot="1">
      <c r="C32" s="380"/>
      <c r="D32" s="312" t="s">
        <v>108</v>
      </c>
      <c r="E32" s="313" t="s">
        <v>107</v>
      </c>
      <c r="F32" s="107"/>
      <c r="G32" s="108"/>
      <c r="H32" s="109"/>
      <c r="I32" s="105"/>
      <c r="J32" s="108"/>
      <c r="K32" s="108"/>
      <c r="L32" s="108"/>
      <c r="M32" s="108"/>
      <c r="N32" s="108"/>
      <c r="O32" s="108"/>
      <c r="P32" s="108"/>
      <c r="Q32" s="127"/>
      <c r="R32" s="109"/>
      <c r="S32" s="126"/>
      <c r="T32" s="108"/>
      <c r="U32" s="109"/>
      <c r="V32" s="108"/>
      <c r="W32" s="127"/>
      <c r="X32" s="108"/>
      <c r="Y32" s="127"/>
      <c r="Z32" s="127"/>
      <c r="AA32" s="370"/>
      <c r="AB32" s="109"/>
      <c r="AC32" s="110"/>
      <c r="AD32" s="56"/>
      <c r="AE32"/>
    </row>
    <row r="33" spans="2:35" ht="32.1" customHeight="1" thickTop="1" thickBot="1">
      <c r="C33" s="382"/>
      <c r="D33" s="383"/>
      <c r="E33" s="221" t="s">
        <v>12</v>
      </c>
      <c r="F33" s="100">
        <f>SUM(F7,F10,F13,F16,F19,F22,F29,F32)</f>
        <v>0</v>
      </c>
      <c r="G33" s="101">
        <f t="shared" ref="G33:R33" si="0">SUM(G7,G10,G13,G16,G19,G22,G29,G32)</f>
        <v>0</v>
      </c>
      <c r="H33" s="101">
        <f t="shared" si="0"/>
        <v>0</v>
      </c>
      <c r="I33" s="101">
        <f t="shared" si="0"/>
        <v>0</v>
      </c>
      <c r="J33" s="101">
        <f t="shared" si="0"/>
        <v>0</v>
      </c>
      <c r="K33" s="101">
        <f t="shared" si="0"/>
        <v>0</v>
      </c>
      <c r="L33" s="101">
        <f t="shared" si="0"/>
        <v>0</v>
      </c>
      <c r="M33" s="101">
        <f t="shared" si="0"/>
        <v>0</v>
      </c>
      <c r="N33" s="101">
        <f t="shared" si="0"/>
        <v>0</v>
      </c>
      <c r="O33" s="101">
        <f t="shared" si="0"/>
        <v>0</v>
      </c>
      <c r="P33" s="101">
        <f t="shared" si="0"/>
        <v>0</v>
      </c>
      <c r="Q33" s="101">
        <f t="shared" si="0"/>
        <v>0</v>
      </c>
      <c r="R33" s="324">
        <f t="shared" si="0"/>
        <v>0</v>
      </c>
      <c r="S33" s="100">
        <f>SUM(S7,S10,S13,S16,S19,S22,S29,S32)</f>
        <v>0</v>
      </c>
      <c r="T33" s="101">
        <f t="shared" ref="T33:AC33" si="1">SUM(T7,T10,T13,T16,T19,T22,T29,T32)</f>
        <v>0</v>
      </c>
      <c r="U33" s="101">
        <f t="shared" si="1"/>
        <v>0</v>
      </c>
      <c r="V33" s="101">
        <f t="shared" si="1"/>
        <v>0</v>
      </c>
      <c r="W33" s="101">
        <f t="shared" si="1"/>
        <v>0</v>
      </c>
      <c r="X33" s="101">
        <f t="shared" si="1"/>
        <v>0</v>
      </c>
      <c r="Y33" s="101">
        <f t="shared" si="1"/>
        <v>0</v>
      </c>
      <c r="Z33" s="101">
        <f>SUM(Z7,Z10,Z13,Z16,Z19,Z22,Z29,Z32)</f>
        <v>0</v>
      </c>
      <c r="AA33" s="101">
        <f>SUM(AA7,AA10,AA13,AA16,AA19,AA22,AA29,AA32)</f>
        <v>0</v>
      </c>
      <c r="AB33" s="101">
        <f t="shared" si="1"/>
        <v>0</v>
      </c>
      <c r="AC33" s="102">
        <f t="shared" si="1"/>
        <v>0</v>
      </c>
      <c r="AD33" s="103">
        <f>SUM(AD6,AD9,AD12,AD15,AD18,AD21,AD28,AD31)</f>
        <v>0</v>
      </c>
      <c r="AE33"/>
      <c r="AG33" s="227"/>
    </row>
    <row r="34" spans="2:35" ht="9.9499999999999993" customHeight="1" thickBot="1">
      <c r="C34" s="384"/>
      <c r="D34" s="385"/>
      <c r="E34" s="18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7"/>
      <c r="U34" s="8"/>
      <c r="V34" s="8"/>
      <c r="W34" s="8"/>
      <c r="X34" s="8"/>
      <c r="Y34" s="8"/>
      <c r="Z34" s="8"/>
      <c r="AA34" s="8"/>
      <c r="AB34" s="8"/>
      <c r="AC34" s="9"/>
      <c r="AD34" s="21"/>
    </row>
    <row r="35" spans="2:35" ht="35.1" customHeight="1">
      <c r="C35" s="356" t="s">
        <v>82</v>
      </c>
      <c r="D35" s="357"/>
      <c r="E35" s="360" t="s">
        <v>83</v>
      </c>
      <c r="F35" s="372" t="s">
        <v>11</v>
      </c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63"/>
      <c r="R35" s="363"/>
      <c r="S35" s="363"/>
      <c r="T35" s="363"/>
      <c r="U35" s="363"/>
      <c r="V35" s="363"/>
      <c r="W35" s="363"/>
      <c r="X35" s="363"/>
      <c r="Y35" s="363"/>
      <c r="Z35" s="363"/>
      <c r="AA35" s="363"/>
      <c r="AB35" s="363"/>
      <c r="AC35" s="363"/>
      <c r="AD35" s="364"/>
      <c r="AE35"/>
    </row>
    <row r="36" spans="2:35" ht="39.950000000000003" customHeight="1" thickBot="1">
      <c r="B36" s="5"/>
      <c r="C36" s="358"/>
      <c r="D36" s="359"/>
      <c r="E36" s="389"/>
      <c r="F36" s="30" t="str">
        <f>F4</f>
        <v>김경학</v>
      </c>
      <c r="G36" s="31" t="str">
        <f t="shared" ref="G36:P36" si="2">G4</f>
        <v>김재홍</v>
      </c>
      <c r="H36" s="31" t="str">
        <f t="shared" si="2"/>
        <v>박재우</v>
      </c>
      <c r="I36" s="31" t="str">
        <f t="shared" si="2"/>
        <v>손경락</v>
      </c>
      <c r="J36" s="31" t="str">
        <f t="shared" si="2"/>
        <v>윤재진</v>
      </c>
      <c r="K36" s="31" t="str">
        <f t="shared" si="2"/>
        <v>이두용</v>
      </c>
      <c r="L36" s="31" t="str">
        <f t="shared" si="2"/>
        <v>이은희</v>
      </c>
      <c r="M36" s="31" t="str">
        <f t="shared" si="2"/>
        <v>정재훈</v>
      </c>
      <c r="N36" s="31" t="str">
        <f t="shared" si="2"/>
        <v>정현덕</v>
      </c>
      <c r="O36" s="31" t="str">
        <f t="shared" si="2"/>
        <v>허정아</v>
      </c>
      <c r="P36" s="31" t="str">
        <f t="shared" si="2"/>
        <v>김정훈</v>
      </c>
      <c r="Q36" s="31" t="str">
        <f>Q4</f>
        <v>김문주</v>
      </c>
      <c r="R36" s="32" t="str">
        <f>R4</f>
        <v>윤주선</v>
      </c>
      <c r="S36" s="33" t="str">
        <f>S4</f>
        <v>김영욱</v>
      </c>
      <c r="T36" s="33" t="str">
        <f t="shared" ref="T36:AB36" si="3">T4</f>
        <v>김진우</v>
      </c>
      <c r="U36" s="33" t="str">
        <f t="shared" si="3"/>
        <v>도형석</v>
      </c>
      <c r="V36" s="33" t="str">
        <f t="shared" si="3"/>
        <v>박선미</v>
      </c>
      <c r="W36" s="33" t="str">
        <f t="shared" si="3"/>
        <v>박찬웅</v>
      </c>
      <c r="X36" s="33" t="str">
        <f t="shared" si="3"/>
        <v>백정훈</v>
      </c>
      <c r="Y36" s="33" t="str">
        <f t="shared" si="3"/>
        <v>안선화</v>
      </c>
      <c r="Z36" s="33" t="str">
        <f t="shared" si="3"/>
        <v>이지영</v>
      </c>
      <c r="AA36" s="33" t="str">
        <f t="shared" si="3"/>
        <v>황정원</v>
      </c>
      <c r="AB36" s="33" t="str">
        <f t="shared" si="3"/>
        <v>유연정</v>
      </c>
      <c r="AC36" s="28" t="s">
        <v>5</v>
      </c>
      <c r="AD36" s="29" t="s">
        <v>12</v>
      </c>
      <c r="AE36"/>
    </row>
    <row r="37" spans="2:35" s="1" customFormat="1" ht="24.95" customHeight="1" thickTop="1">
      <c r="B37" s="5"/>
      <c r="C37" s="371" t="s">
        <v>53</v>
      </c>
      <c r="D37" s="224" t="s">
        <v>84</v>
      </c>
      <c r="E37" s="199" t="s">
        <v>64</v>
      </c>
      <c r="F37" s="40" t="s">
        <v>37</v>
      </c>
      <c r="G37" s="41"/>
      <c r="H37" s="41"/>
      <c r="I37" s="41" t="s">
        <v>40</v>
      </c>
      <c r="J37" s="41" t="s">
        <v>39</v>
      </c>
      <c r="K37" s="42" t="s">
        <v>38</v>
      </c>
      <c r="L37" s="368" t="s">
        <v>163</v>
      </c>
      <c r="M37" s="41" t="s">
        <v>41</v>
      </c>
      <c r="N37" s="42"/>
      <c r="O37" s="41"/>
      <c r="P37" s="42"/>
      <c r="Q37" s="41"/>
      <c r="R37" s="128"/>
      <c r="S37" s="129"/>
      <c r="T37" s="41"/>
      <c r="U37" s="43"/>
      <c r="V37" s="43"/>
      <c r="W37" s="43"/>
      <c r="X37" s="43"/>
      <c r="Y37" s="43"/>
      <c r="Z37" s="43"/>
      <c r="AA37" s="43"/>
      <c r="AB37" s="43"/>
      <c r="AC37" s="179">
        <v>0.25694444444444448</v>
      </c>
      <c r="AD37" s="45"/>
    </row>
    <row r="38" spans="2:35" s="1" customFormat="1" ht="48" customHeight="1">
      <c r="B38" s="5"/>
      <c r="C38" s="366"/>
      <c r="D38" s="223" t="s">
        <v>85</v>
      </c>
      <c r="E38" s="316" t="s">
        <v>62</v>
      </c>
      <c r="F38" s="46" t="s">
        <v>2</v>
      </c>
      <c r="G38" s="47"/>
      <c r="H38" s="47"/>
      <c r="I38" s="47" t="s">
        <v>8</v>
      </c>
      <c r="J38" s="47" t="s">
        <v>6</v>
      </c>
      <c r="K38" s="48" t="s">
        <v>7</v>
      </c>
      <c r="L38" s="369"/>
      <c r="M38" s="47" t="s">
        <v>3</v>
      </c>
      <c r="N38" s="48"/>
      <c r="O38" s="47"/>
      <c r="P38" s="48"/>
      <c r="Q38" s="47" t="s">
        <v>1</v>
      </c>
      <c r="R38" s="327"/>
      <c r="S38" s="65"/>
      <c r="T38" s="47"/>
      <c r="U38" s="49"/>
      <c r="V38" s="49"/>
      <c r="W38" s="49"/>
      <c r="X38" s="49"/>
      <c r="Y38" s="49"/>
      <c r="Z38" s="49"/>
      <c r="AA38" s="49"/>
      <c r="AB38" s="49"/>
      <c r="AC38" s="190" t="s">
        <v>49</v>
      </c>
      <c r="AD38" s="51">
        <f>SUM(F39:AC39)</f>
        <v>0</v>
      </c>
      <c r="AH38" s="350" t="s">
        <v>173</v>
      </c>
      <c r="AI38" s="351">
        <f>SUM(F39,I39,J39,K39,M39,F42,I42,J42,K42,M42,G45,H45,N45,O45,G48,H48,L48,N48,O48)</f>
        <v>0</v>
      </c>
    </row>
    <row r="39" spans="2:35" s="1" customFormat="1" ht="30" customHeight="1" thickBot="1">
      <c r="B39" s="5"/>
      <c r="C39" s="367"/>
      <c r="D39" s="36" t="s">
        <v>0</v>
      </c>
      <c r="E39" s="200" t="s">
        <v>63</v>
      </c>
      <c r="F39" s="104"/>
      <c r="G39" s="105"/>
      <c r="H39" s="105"/>
      <c r="I39" s="105"/>
      <c r="J39" s="105"/>
      <c r="K39" s="106"/>
      <c r="L39" s="369"/>
      <c r="M39" s="105"/>
      <c r="N39" s="106"/>
      <c r="O39" s="105"/>
      <c r="P39" s="106"/>
      <c r="Q39" s="106"/>
      <c r="R39" s="142"/>
      <c r="S39" s="143"/>
      <c r="T39" s="105"/>
      <c r="U39" s="105"/>
      <c r="V39" s="105"/>
      <c r="W39" s="105"/>
      <c r="X39" s="105"/>
      <c r="Y39" s="105"/>
      <c r="Z39" s="105"/>
      <c r="AA39" s="105"/>
      <c r="AB39" s="105"/>
      <c r="AC39" s="116"/>
      <c r="AD39" s="56"/>
      <c r="AH39" s="350" t="s">
        <v>174</v>
      </c>
      <c r="AI39" s="350">
        <f>SUM(M39,K42,O45,O48)</f>
        <v>0</v>
      </c>
    </row>
    <row r="40" spans="2:35" s="1" customFormat="1" ht="24.95" customHeight="1" thickTop="1">
      <c r="B40" s="5"/>
      <c r="C40" s="371" t="s">
        <v>52</v>
      </c>
      <c r="D40" s="224" t="s">
        <v>84</v>
      </c>
      <c r="E40" s="321" t="s">
        <v>65</v>
      </c>
      <c r="F40" s="40" t="s">
        <v>98</v>
      </c>
      <c r="G40" s="41"/>
      <c r="H40" s="41"/>
      <c r="I40" s="41" t="s">
        <v>97</v>
      </c>
      <c r="J40" s="41" t="s">
        <v>146</v>
      </c>
      <c r="K40" s="41" t="s">
        <v>41</v>
      </c>
      <c r="L40" s="369"/>
      <c r="M40" s="41" t="s">
        <v>138</v>
      </c>
      <c r="N40" s="41"/>
      <c r="O40" s="41"/>
      <c r="P40" s="42"/>
      <c r="Q40" s="42"/>
      <c r="R40" s="128"/>
      <c r="S40" s="129"/>
      <c r="T40" s="43"/>
      <c r="U40" s="43"/>
      <c r="V40" s="43"/>
      <c r="W40" s="43"/>
      <c r="X40" s="43"/>
      <c r="Y40" s="43"/>
      <c r="Z40" s="43"/>
      <c r="AA40" s="43"/>
      <c r="AB40" s="43"/>
      <c r="AC40" s="71"/>
      <c r="AD40" s="45"/>
      <c r="AH40" s="350" t="s">
        <v>175</v>
      </c>
      <c r="AI40" s="350">
        <f>SUM(I39,F42,H45,L48)</f>
        <v>0</v>
      </c>
    </row>
    <row r="41" spans="2:35" s="1" customFormat="1" ht="48" customHeight="1">
      <c r="B41" s="5"/>
      <c r="C41" s="366"/>
      <c r="D41" s="223" t="s">
        <v>85</v>
      </c>
      <c r="E41" s="316" t="s">
        <v>111</v>
      </c>
      <c r="F41" s="46" t="s">
        <v>8</v>
      </c>
      <c r="G41" s="47"/>
      <c r="H41" s="65"/>
      <c r="I41" s="47" t="s">
        <v>6</v>
      </c>
      <c r="J41" s="47" t="s">
        <v>7</v>
      </c>
      <c r="K41" s="47" t="s">
        <v>3</v>
      </c>
      <c r="L41" s="369"/>
      <c r="M41" s="47" t="s">
        <v>2</v>
      </c>
      <c r="N41" s="47"/>
      <c r="O41" s="47"/>
      <c r="P41" s="48"/>
      <c r="Q41" s="47" t="s">
        <v>1</v>
      </c>
      <c r="R41" s="327"/>
      <c r="S41" s="65"/>
      <c r="T41" s="49"/>
      <c r="U41" s="49"/>
      <c r="V41" s="49"/>
      <c r="W41" s="49"/>
      <c r="X41" s="49"/>
      <c r="Y41" s="49"/>
      <c r="Z41" s="49"/>
      <c r="AA41" s="49"/>
      <c r="AB41" s="49"/>
      <c r="AC41" s="50"/>
      <c r="AD41" s="51">
        <f>SUM(F42:AC42)</f>
        <v>0</v>
      </c>
      <c r="AH41" s="350" t="s">
        <v>176</v>
      </c>
      <c r="AI41" s="350">
        <f>SUM(J39,I42,G45,N48)</f>
        <v>0</v>
      </c>
    </row>
    <row r="42" spans="2:35" s="1" customFormat="1" ht="30" customHeight="1" thickBot="1">
      <c r="B42" s="5"/>
      <c r="C42" s="367"/>
      <c r="D42" s="36" t="s">
        <v>0</v>
      </c>
      <c r="E42" s="206" t="s">
        <v>66</v>
      </c>
      <c r="F42" s="104"/>
      <c r="G42" s="105"/>
      <c r="H42" s="105"/>
      <c r="I42" s="105"/>
      <c r="J42" s="105"/>
      <c r="K42" s="105"/>
      <c r="L42" s="370"/>
      <c r="M42" s="105"/>
      <c r="N42" s="105"/>
      <c r="O42" s="105"/>
      <c r="P42" s="106"/>
      <c r="Q42" s="106"/>
      <c r="R42" s="142"/>
      <c r="S42" s="144"/>
      <c r="T42" s="145"/>
      <c r="U42" s="145"/>
      <c r="V42" s="145"/>
      <c r="W42" s="145"/>
      <c r="X42" s="145"/>
      <c r="Y42" s="145"/>
      <c r="Z42" s="118"/>
      <c r="AA42" s="118"/>
      <c r="AB42" s="118"/>
      <c r="AC42" s="110"/>
      <c r="AD42" s="56"/>
      <c r="AH42" s="350" t="s">
        <v>177</v>
      </c>
      <c r="AI42" s="350">
        <f>SUM(K39,J42,G48)</f>
        <v>0</v>
      </c>
    </row>
    <row r="43" spans="2:35" s="1" customFormat="1" ht="24.95" customHeight="1" thickTop="1">
      <c r="B43" s="5"/>
      <c r="C43" s="373" t="s">
        <v>54</v>
      </c>
      <c r="D43" s="224" t="s">
        <v>84</v>
      </c>
      <c r="E43" s="196" t="s">
        <v>67</v>
      </c>
      <c r="F43" s="311"/>
      <c r="G43" s="41" t="s">
        <v>100</v>
      </c>
      <c r="H43" s="226" t="s">
        <v>149</v>
      </c>
      <c r="I43" s="226"/>
      <c r="J43" s="226"/>
      <c r="K43" s="226"/>
      <c r="L43" s="226" t="s">
        <v>146</v>
      </c>
      <c r="M43" s="226"/>
      <c r="N43" s="41" t="s">
        <v>138</v>
      </c>
      <c r="O43" s="226" t="s">
        <v>86</v>
      </c>
      <c r="P43" s="42"/>
      <c r="Q43" s="42"/>
      <c r="R43" s="128"/>
      <c r="S43" s="132"/>
      <c r="T43" s="41"/>
      <c r="U43" s="58"/>
      <c r="V43" s="41"/>
      <c r="W43" s="58"/>
      <c r="X43" s="42"/>
      <c r="Y43" s="58"/>
      <c r="Z43" s="59"/>
      <c r="AA43" s="43"/>
      <c r="AB43" s="43"/>
      <c r="AC43" s="193" t="s">
        <v>13</v>
      </c>
      <c r="AD43" s="194">
        <v>0.36805555555555558</v>
      </c>
      <c r="AH43" s="350" t="s">
        <v>178</v>
      </c>
      <c r="AI43" s="350">
        <f>SUM(F39,M42,N45,H48)</f>
        <v>0</v>
      </c>
    </row>
    <row r="44" spans="2:35" s="1" customFormat="1" ht="48" customHeight="1">
      <c r="B44" s="5"/>
      <c r="C44" s="374"/>
      <c r="D44" s="223" t="s">
        <v>85</v>
      </c>
      <c r="E44" s="315" t="s">
        <v>68</v>
      </c>
      <c r="F44" s="46"/>
      <c r="G44" s="47" t="s">
        <v>145</v>
      </c>
      <c r="H44" s="47" t="s">
        <v>133</v>
      </c>
      <c r="I44" s="47"/>
      <c r="J44" s="47"/>
      <c r="K44" s="47"/>
      <c r="L44" s="47" t="s">
        <v>136</v>
      </c>
      <c r="M44" s="47"/>
      <c r="N44" s="47" t="s">
        <v>2</v>
      </c>
      <c r="O44" s="47" t="s">
        <v>144</v>
      </c>
      <c r="P44" s="133"/>
      <c r="Q44" s="320"/>
      <c r="R44" s="131" t="s">
        <v>1</v>
      </c>
      <c r="S44" s="65"/>
      <c r="T44" s="47"/>
      <c r="U44" s="47"/>
      <c r="V44" s="47"/>
      <c r="W44" s="47"/>
      <c r="X44" s="48"/>
      <c r="Y44" s="47"/>
      <c r="Z44" s="60"/>
      <c r="AA44" s="49"/>
      <c r="AB44" s="49"/>
      <c r="AC44" s="190" t="s">
        <v>46</v>
      </c>
      <c r="AD44" s="51">
        <f>SUM(F45:AC45)</f>
        <v>0</v>
      </c>
      <c r="AH44" s="350"/>
      <c r="AI44" s="350"/>
    </row>
    <row r="45" spans="2:35" s="1" customFormat="1" ht="30" customHeight="1" thickBot="1">
      <c r="B45" s="5"/>
      <c r="C45" s="375"/>
      <c r="D45" s="36" t="s">
        <v>0</v>
      </c>
      <c r="E45" s="195" t="s">
        <v>69</v>
      </c>
      <c r="F45" s="104"/>
      <c r="G45" s="105"/>
      <c r="H45" s="105"/>
      <c r="I45" s="105"/>
      <c r="J45" s="105"/>
      <c r="K45" s="105"/>
      <c r="L45" s="105"/>
      <c r="M45" s="105"/>
      <c r="N45" s="105"/>
      <c r="O45" s="105"/>
      <c r="P45" s="106"/>
      <c r="Q45" s="105"/>
      <c r="R45" s="142"/>
      <c r="S45" s="146"/>
      <c r="T45" s="112"/>
      <c r="U45" s="112"/>
      <c r="V45" s="112"/>
      <c r="W45" s="112"/>
      <c r="X45" s="106"/>
      <c r="Y45" s="112"/>
      <c r="Z45" s="117"/>
      <c r="AA45" s="118"/>
      <c r="AB45" s="118"/>
      <c r="AC45" s="116"/>
      <c r="AD45" s="56"/>
      <c r="AH45" s="350" t="s">
        <v>180</v>
      </c>
      <c r="AI45" s="350">
        <f>SUM(Q39,Q42,R45,R48)</f>
        <v>0</v>
      </c>
    </row>
    <row r="46" spans="2:35" s="1" customFormat="1" ht="24.95" customHeight="1" thickTop="1">
      <c r="B46" s="5"/>
      <c r="C46" s="373" t="s">
        <v>55</v>
      </c>
      <c r="D46" s="224" t="s">
        <v>84</v>
      </c>
      <c r="E46" s="197" t="s">
        <v>70</v>
      </c>
      <c r="F46" s="136"/>
      <c r="G46" s="226" t="s">
        <v>116</v>
      </c>
      <c r="H46" s="41" t="s">
        <v>117</v>
      </c>
      <c r="I46" s="41"/>
      <c r="J46" s="226"/>
      <c r="K46" s="41"/>
      <c r="L46" s="226" t="s">
        <v>101</v>
      </c>
      <c r="M46" s="226"/>
      <c r="N46" s="41" t="s">
        <v>100</v>
      </c>
      <c r="O46" s="322" t="s">
        <v>41</v>
      </c>
      <c r="P46" s="42"/>
      <c r="Q46" s="41"/>
      <c r="R46" s="128"/>
      <c r="S46" s="132"/>
      <c r="T46" s="41"/>
      <c r="U46" s="41"/>
      <c r="V46" s="41"/>
      <c r="W46" s="41"/>
      <c r="X46" s="42"/>
      <c r="Y46" s="41"/>
      <c r="Z46" s="59"/>
      <c r="AA46" s="43"/>
      <c r="AB46" s="43"/>
      <c r="AC46" s="193" t="s">
        <v>13</v>
      </c>
      <c r="AD46" s="194">
        <v>0.4236111111111111</v>
      </c>
      <c r="AH46" s="350"/>
      <c r="AI46" s="350"/>
    </row>
    <row r="47" spans="2:35" s="1" customFormat="1" ht="48" customHeight="1">
      <c r="B47" s="5"/>
      <c r="C47" s="376"/>
      <c r="D47" s="223" t="s">
        <v>85</v>
      </c>
      <c r="E47" s="316" t="s">
        <v>71</v>
      </c>
      <c r="F47" s="46"/>
      <c r="G47" s="65" t="s">
        <v>7</v>
      </c>
      <c r="H47" s="47" t="s">
        <v>2</v>
      </c>
      <c r="I47" s="47"/>
      <c r="J47" s="47"/>
      <c r="K47" s="47"/>
      <c r="L47" s="47" t="s">
        <v>8</v>
      </c>
      <c r="M47" s="47"/>
      <c r="N47" s="47" t="s">
        <v>6</v>
      </c>
      <c r="O47" s="47" t="s">
        <v>3</v>
      </c>
      <c r="P47" s="48"/>
      <c r="Q47" s="320"/>
      <c r="R47" s="131" t="s">
        <v>1</v>
      </c>
      <c r="S47" s="65"/>
      <c r="T47" s="47"/>
      <c r="U47" s="47"/>
      <c r="V47" s="47"/>
      <c r="W47" s="47"/>
      <c r="X47" s="48"/>
      <c r="Y47" s="47"/>
      <c r="Z47" s="65"/>
      <c r="AA47" s="49"/>
      <c r="AB47" s="49"/>
      <c r="AC47" s="190" t="s">
        <v>50</v>
      </c>
      <c r="AD47" s="51">
        <f>SUM(F48:AC48)</f>
        <v>0</v>
      </c>
      <c r="AH47" s="350"/>
      <c r="AI47" s="350"/>
    </row>
    <row r="48" spans="2:35" s="1" customFormat="1" ht="30" customHeight="1" thickBot="1">
      <c r="B48" s="5"/>
      <c r="C48" s="376"/>
      <c r="D48" s="36" t="s">
        <v>0</v>
      </c>
      <c r="E48" s="195" t="s">
        <v>72</v>
      </c>
      <c r="F48" s="147"/>
      <c r="G48" s="108"/>
      <c r="H48" s="108"/>
      <c r="I48" s="108"/>
      <c r="J48" s="108"/>
      <c r="K48" s="108"/>
      <c r="L48" s="108"/>
      <c r="M48" s="108"/>
      <c r="N48" s="108"/>
      <c r="O48" s="323"/>
      <c r="P48" s="148"/>
      <c r="Q48" s="105"/>
      <c r="R48" s="142"/>
      <c r="S48" s="144"/>
      <c r="T48" s="149"/>
      <c r="U48" s="149"/>
      <c r="V48" s="149"/>
      <c r="W48" s="149"/>
      <c r="X48" s="109"/>
      <c r="Y48" s="150"/>
      <c r="Z48" s="151"/>
      <c r="AA48" s="145"/>
      <c r="AB48" s="145"/>
      <c r="AC48" s="110"/>
      <c r="AD48" s="137"/>
      <c r="AH48" s="350"/>
      <c r="AI48" s="350"/>
    </row>
    <row r="49" spans="2:35" ht="24.95" customHeight="1" thickTop="1">
      <c r="C49" s="390" t="s">
        <v>61</v>
      </c>
      <c r="D49" s="35" t="s">
        <v>84</v>
      </c>
      <c r="E49" s="208" t="s">
        <v>73</v>
      </c>
      <c r="F49" s="129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136"/>
      <c r="T49" s="41"/>
      <c r="U49" s="41"/>
      <c r="V49" s="41"/>
      <c r="W49" s="41"/>
      <c r="X49" s="42"/>
      <c r="Y49" s="41"/>
      <c r="Z49" s="41"/>
      <c r="AA49" s="42"/>
      <c r="AB49" s="155"/>
      <c r="AC49" s="156"/>
      <c r="AD49" s="45"/>
      <c r="AE49"/>
      <c r="AH49" s="351"/>
      <c r="AI49" s="351"/>
    </row>
    <row r="50" spans="2:35" ht="45" customHeight="1">
      <c r="C50" s="391"/>
      <c r="D50" s="228" t="s">
        <v>99</v>
      </c>
      <c r="E50" s="317" t="s">
        <v>79</v>
      </c>
      <c r="F50" s="181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3"/>
      <c r="T50" s="181"/>
      <c r="U50" s="182"/>
      <c r="V50" s="182"/>
      <c r="W50" s="182"/>
      <c r="X50" s="184"/>
      <c r="Y50" s="182"/>
      <c r="Z50" s="182"/>
      <c r="AA50" s="185"/>
      <c r="AB50" s="186"/>
      <c r="AC50" s="187"/>
      <c r="AD50" s="188"/>
      <c r="AE50"/>
      <c r="AG50" s="227"/>
      <c r="AH50" s="351"/>
      <c r="AI50" s="351"/>
    </row>
    <row r="51" spans="2:35" ht="30" customHeight="1" thickBot="1">
      <c r="C51" s="392"/>
      <c r="D51" s="34" t="s">
        <v>0</v>
      </c>
      <c r="E51" s="209" t="s">
        <v>80</v>
      </c>
      <c r="F51" s="174"/>
      <c r="G51" s="175"/>
      <c r="H51" s="175"/>
      <c r="I51" s="175"/>
      <c r="J51" s="175"/>
      <c r="K51" s="175"/>
      <c r="L51" s="175"/>
      <c r="M51" s="175"/>
      <c r="N51" s="175"/>
      <c r="O51" s="175"/>
      <c r="P51" s="180"/>
      <c r="Q51" s="53"/>
      <c r="R51" s="53"/>
      <c r="S51" s="147"/>
      <c r="T51" s="108"/>
      <c r="U51" s="108"/>
      <c r="V51" s="105"/>
      <c r="W51" s="108"/>
      <c r="X51" s="109"/>
      <c r="Y51" s="105"/>
      <c r="Z51" s="108"/>
      <c r="AA51" s="109"/>
      <c r="AB51" s="176"/>
      <c r="AC51" s="177"/>
      <c r="AD51" s="56"/>
      <c r="AE51"/>
    </row>
    <row r="52" spans="2:35" s="1" customFormat="1" ht="32.1" customHeight="1" thickTop="1" thickBot="1">
      <c r="B52" s="5"/>
      <c r="C52" s="217"/>
      <c r="D52" s="218"/>
      <c r="E52" s="219" t="s">
        <v>12</v>
      </c>
      <c r="F52" s="138">
        <f t="shared" ref="F52:AB52" si="4">SUM(F39,F42,F45,F48)</f>
        <v>0</v>
      </c>
      <c r="G52" s="139">
        <f t="shared" si="4"/>
        <v>0</v>
      </c>
      <c r="H52" s="139">
        <f t="shared" si="4"/>
        <v>0</v>
      </c>
      <c r="I52" s="139">
        <f>SUM(I39,I42,I45,I48)</f>
        <v>0</v>
      </c>
      <c r="J52" s="139">
        <f>SUM(J39,J42,J45,J48)</f>
        <v>0</v>
      </c>
      <c r="K52" s="139">
        <f t="shared" si="4"/>
        <v>0</v>
      </c>
      <c r="L52" s="139">
        <f t="shared" si="4"/>
        <v>0</v>
      </c>
      <c r="M52" s="139">
        <f t="shared" si="4"/>
        <v>0</v>
      </c>
      <c r="N52" s="139">
        <f t="shared" si="4"/>
        <v>0</v>
      </c>
      <c r="O52" s="139">
        <f t="shared" si="4"/>
        <v>0</v>
      </c>
      <c r="P52" s="139">
        <f t="shared" si="4"/>
        <v>0</v>
      </c>
      <c r="Q52" s="139">
        <f t="shared" si="4"/>
        <v>0</v>
      </c>
      <c r="R52" s="140">
        <f t="shared" si="4"/>
        <v>0</v>
      </c>
      <c r="S52" s="138">
        <f t="shared" si="4"/>
        <v>0</v>
      </c>
      <c r="T52" s="139">
        <f t="shared" si="4"/>
        <v>0</v>
      </c>
      <c r="U52" s="139">
        <f t="shared" si="4"/>
        <v>0</v>
      </c>
      <c r="V52" s="139">
        <f t="shared" si="4"/>
        <v>0</v>
      </c>
      <c r="W52" s="139">
        <f t="shared" si="4"/>
        <v>0</v>
      </c>
      <c r="X52" s="139">
        <f t="shared" si="4"/>
        <v>0</v>
      </c>
      <c r="Y52" s="139">
        <f t="shared" si="4"/>
        <v>0</v>
      </c>
      <c r="Z52" s="139">
        <f t="shared" si="4"/>
        <v>0</v>
      </c>
      <c r="AA52" s="139">
        <f t="shared" si="4"/>
        <v>0</v>
      </c>
      <c r="AB52" s="139">
        <f t="shared" si="4"/>
        <v>0</v>
      </c>
      <c r="AC52" s="189">
        <f>SUM(AC39)</f>
        <v>0</v>
      </c>
      <c r="AD52" s="141">
        <f>AD38+AD41+AD44+AD47</f>
        <v>0</v>
      </c>
    </row>
    <row r="53" spans="2:35" s="1" customFormat="1" ht="35.1" customHeight="1" thickBot="1">
      <c r="B53" s="5"/>
      <c r="C53" s="393" t="s">
        <v>82</v>
      </c>
      <c r="D53" s="394"/>
      <c r="E53" s="220" t="s">
        <v>83</v>
      </c>
      <c r="F53" s="386" t="s">
        <v>10</v>
      </c>
      <c r="G53" s="387"/>
      <c r="H53" s="387"/>
      <c r="I53" s="387"/>
      <c r="J53" s="387"/>
      <c r="K53" s="387"/>
      <c r="L53" s="387"/>
      <c r="M53" s="387"/>
      <c r="N53" s="387"/>
      <c r="O53" s="387"/>
      <c r="P53" s="387"/>
      <c r="Q53" s="387"/>
      <c r="R53" s="387"/>
      <c r="S53" s="387"/>
      <c r="T53" s="387"/>
      <c r="U53" s="387"/>
      <c r="V53" s="387"/>
      <c r="W53" s="387"/>
      <c r="X53" s="387"/>
      <c r="Y53" s="387"/>
      <c r="Z53" s="387"/>
      <c r="AA53" s="387"/>
      <c r="AB53" s="387"/>
      <c r="AC53" s="387"/>
      <c r="AD53" s="388"/>
    </row>
    <row r="54" spans="2:35" s="1" customFormat="1" ht="24.95" customHeight="1" thickTop="1">
      <c r="B54" s="2"/>
      <c r="C54" s="374" t="s">
        <v>56</v>
      </c>
      <c r="D54" s="224" t="s">
        <v>84</v>
      </c>
      <c r="E54" s="196" t="s">
        <v>73</v>
      </c>
      <c r="F54" s="152"/>
      <c r="G54" s="68"/>
      <c r="H54" s="68"/>
      <c r="I54" s="68"/>
      <c r="J54" s="68"/>
      <c r="K54" s="68"/>
      <c r="L54" s="68"/>
      <c r="M54" s="68"/>
      <c r="N54" s="68"/>
      <c r="O54" s="68"/>
      <c r="P54" s="69"/>
      <c r="Q54" s="342" t="s">
        <v>164</v>
      </c>
      <c r="R54" s="343" t="s">
        <v>4</v>
      </c>
      <c r="S54" s="40"/>
      <c r="T54" s="68"/>
      <c r="U54" s="68"/>
      <c r="V54" s="68"/>
      <c r="W54" s="68"/>
      <c r="X54" s="68"/>
      <c r="Y54" s="68"/>
      <c r="Z54" s="68"/>
      <c r="AA54" s="328"/>
      <c r="AB54" s="329"/>
      <c r="AC54" s="178">
        <v>0.47916666666666669</v>
      </c>
      <c r="AD54" s="153"/>
    </row>
    <row r="55" spans="2:35" ht="48" customHeight="1">
      <c r="C55" s="374"/>
      <c r="D55" s="223" t="s">
        <v>85</v>
      </c>
      <c r="E55" s="315" t="s">
        <v>74</v>
      </c>
      <c r="F55" s="65"/>
      <c r="G55" s="47"/>
      <c r="H55" s="47"/>
      <c r="I55" s="47"/>
      <c r="J55" s="47"/>
      <c r="K55" s="47"/>
      <c r="L55" s="47"/>
      <c r="M55" s="47"/>
      <c r="N55" s="47"/>
      <c r="O55" s="47"/>
      <c r="P55" s="154"/>
      <c r="Q55" s="344" t="s">
        <v>131</v>
      </c>
      <c r="R55" s="337" t="s">
        <v>1</v>
      </c>
      <c r="S55" s="46"/>
      <c r="T55" s="47"/>
      <c r="U55" s="47"/>
      <c r="V55" s="47"/>
      <c r="W55" s="47"/>
      <c r="X55" s="47"/>
      <c r="Y55" s="47"/>
      <c r="Z55" s="47"/>
      <c r="AA55" s="278"/>
      <c r="AB55" s="280"/>
      <c r="AC55" s="190" t="s">
        <v>47</v>
      </c>
      <c r="AD55" s="51">
        <f>SUM(F56:AC56)</f>
        <v>0</v>
      </c>
      <c r="AE55"/>
    </row>
    <row r="56" spans="2:35" ht="30" customHeight="1" thickBot="1">
      <c r="C56" s="374"/>
      <c r="D56" s="36" t="s">
        <v>0</v>
      </c>
      <c r="E56" s="195" t="s">
        <v>75</v>
      </c>
      <c r="F56" s="144"/>
      <c r="G56" s="108"/>
      <c r="H56" s="108"/>
      <c r="I56" s="108"/>
      <c r="J56" s="108"/>
      <c r="K56" s="108"/>
      <c r="L56" s="108"/>
      <c r="M56" s="108"/>
      <c r="N56" s="108"/>
      <c r="O56" s="108"/>
      <c r="P56" s="106"/>
      <c r="Q56" s="341"/>
      <c r="R56" s="338"/>
      <c r="S56" s="104"/>
      <c r="T56" s="105"/>
      <c r="U56" s="105"/>
      <c r="V56" s="105"/>
      <c r="W56" s="105"/>
      <c r="X56" s="105"/>
      <c r="Y56" s="105"/>
      <c r="Z56" s="105"/>
      <c r="AA56" s="330"/>
      <c r="AB56" s="331"/>
      <c r="AC56" s="110"/>
      <c r="AD56" s="56"/>
      <c r="AE56"/>
    </row>
    <row r="57" spans="2:35" ht="24.95" customHeight="1" thickTop="1">
      <c r="C57" s="373" t="s">
        <v>57</v>
      </c>
      <c r="D57" s="224" t="s">
        <v>84</v>
      </c>
      <c r="E57" s="210" t="s">
        <v>76</v>
      </c>
      <c r="F57" s="129"/>
      <c r="G57" s="41"/>
      <c r="H57" s="41"/>
      <c r="I57" s="41"/>
      <c r="J57" s="41"/>
      <c r="K57" s="41"/>
      <c r="L57" s="41"/>
      <c r="M57" s="41"/>
      <c r="N57" s="41"/>
      <c r="O57" s="41"/>
      <c r="P57" s="332"/>
      <c r="Q57" s="345" t="s">
        <v>164</v>
      </c>
      <c r="R57" s="343" t="s">
        <v>4</v>
      </c>
      <c r="S57" s="136"/>
      <c r="T57" s="41"/>
      <c r="U57" s="41"/>
      <c r="V57" s="41"/>
      <c r="W57" s="41"/>
      <c r="X57" s="42"/>
      <c r="Y57" s="41"/>
      <c r="Z57" s="41"/>
      <c r="AA57" s="41"/>
      <c r="AB57" s="41"/>
      <c r="AC57" s="156"/>
      <c r="AD57" s="45"/>
      <c r="AE57"/>
    </row>
    <row r="58" spans="2:35" ht="48" customHeight="1">
      <c r="C58" s="374"/>
      <c r="D58" s="223" t="s">
        <v>85</v>
      </c>
      <c r="E58" s="318" t="s">
        <v>32</v>
      </c>
      <c r="F58" s="65"/>
      <c r="G58" s="47"/>
      <c r="H58" s="47"/>
      <c r="I58" s="47"/>
      <c r="J58" s="47"/>
      <c r="K58" s="47"/>
      <c r="L58" s="47"/>
      <c r="M58" s="47"/>
      <c r="N58" s="47"/>
      <c r="O58" s="157"/>
      <c r="P58" s="333"/>
      <c r="Q58" s="344" t="s">
        <v>132</v>
      </c>
      <c r="R58" s="337" t="s">
        <v>1</v>
      </c>
      <c r="S58" s="46"/>
      <c r="T58" s="65"/>
      <c r="U58" s="47"/>
      <c r="V58" s="47"/>
      <c r="W58" s="47"/>
      <c r="X58" s="158"/>
      <c r="Y58" s="47"/>
      <c r="Z58" s="47"/>
      <c r="AA58" s="154"/>
      <c r="AB58" s="154"/>
      <c r="AC58" s="50"/>
      <c r="AD58" s="73">
        <f>SUM(F59:AC59)</f>
        <v>0</v>
      </c>
      <c r="AE58"/>
    </row>
    <row r="59" spans="2:35" ht="30" customHeight="1" thickBot="1">
      <c r="C59" s="375"/>
      <c r="D59" s="36" t="s">
        <v>0</v>
      </c>
      <c r="E59" s="209" t="s">
        <v>77</v>
      </c>
      <c r="F59" s="174"/>
      <c r="G59" s="175"/>
      <c r="H59" s="175"/>
      <c r="I59" s="175"/>
      <c r="J59" s="175"/>
      <c r="K59" s="175"/>
      <c r="L59" s="175"/>
      <c r="M59" s="175"/>
      <c r="N59" s="175"/>
      <c r="O59" s="175"/>
      <c r="P59" s="334"/>
      <c r="Q59" s="341"/>
      <c r="R59" s="338"/>
      <c r="S59" s="147"/>
      <c r="T59" s="108"/>
      <c r="U59" s="108"/>
      <c r="V59" s="105"/>
      <c r="W59" s="108"/>
      <c r="X59" s="109"/>
      <c r="Y59" s="105"/>
      <c r="Z59" s="108"/>
      <c r="AA59" s="106"/>
      <c r="AB59" s="106"/>
      <c r="AC59" s="177"/>
      <c r="AD59" s="56"/>
      <c r="AE59"/>
      <c r="AH59" s="350" t="s">
        <v>179</v>
      </c>
      <c r="AI59" s="350">
        <f>SUM(T66,W66,X66,Z66,Z69,W69,U69,S69)</f>
        <v>0</v>
      </c>
    </row>
    <row r="60" spans="2:35" ht="24" customHeight="1" thickTop="1">
      <c r="C60" s="378" t="s">
        <v>58</v>
      </c>
      <c r="D60" s="37">
        <v>1</v>
      </c>
      <c r="E60" s="211" t="s">
        <v>33</v>
      </c>
      <c r="F60" s="76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8"/>
      <c r="S60" s="76"/>
      <c r="T60" s="77"/>
      <c r="U60" s="77"/>
      <c r="V60" s="80"/>
      <c r="W60" s="80"/>
      <c r="X60" s="77"/>
      <c r="Y60" s="80"/>
      <c r="Z60" s="80"/>
      <c r="AA60" s="159"/>
      <c r="AB60" s="41"/>
      <c r="AC60" s="81"/>
      <c r="AD60" s="45"/>
      <c r="AE60"/>
      <c r="AH60" s="350" t="s">
        <v>174</v>
      </c>
      <c r="AI60" s="350">
        <f>SUM(Z66,U69)</f>
        <v>0</v>
      </c>
    </row>
    <row r="61" spans="2:35" ht="24" customHeight="1">
      <c r="C61" s="374"/>
      <c r="D61" s="38">
        <v>2</v>
      </c>
      <c r="E61" s="212" t="s">
        <v>78</v>
      </c>
      <c r="F61" s="82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72"/>
      <c r="S61" s="82"/>
      <c r="T61" s="84"/>
      <c r="U61" s="84"/>
      <c r="V61" s="84"/>
      <c r="W61" s="84"/>
      <c r="X61" s="84"/>
      <c r="Y61" s="84"/>
      <c r="Z61" s="84"/>
      <c r="AA61" s="69"/>
      <c r="AB61" s="68"/>
      <c r="AC61" s="86"/>
      <c r="AD61" s="51"/>
      <c r="AE61"/>
      <c r="AH61" s="350" t="s">
        <v>175</v>
      </c>
      <c r="AI61" s="350">
        <f>SUM(W66,Z69)</f>
        <v>0</v>
      </c>
    </row>
    <row r="62" spans="2:35" ht="24" customHeight="1">
      <c r="C62" s="374"/>
      <c r="D62" s="39">
        <v>3</v>
      </c>
      <c r="E62" s="213" t="s">
        <v>109</v>
      </c>
      <c r="F62" s="87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54"/>
      <c r="S62" s="160"/>
      <c r="T62" s="161"/>
      <c r="U62" s="74"/>
      <c r="V62" s="89"/>
      <c r="W62" s="89"/>
      <c r="X62" s="89"/>
      <c r="Y62" s="89"/>
      <c r="Z62" s="90"/>
      <c r="AA62" s="134"/>
      <c r="AB62" s="53"/>
      <c r="AC62" s="55"/>
      <c r="AD62" s="51"/>
      <c r="AE62"/>
      <c r="AH62" s="350" t="s">
        <v>176</v>
      </c>
      <c r="AI62" s="350">
        <f>SUM(X66,S69)</f>
        <v>0</v>
      </c>
    </row>
    <row r="63" spans="2:35" ht="24.95" customHeight="1" thickBot="1">
      <c r="C63" s="377"/>
      <c r="D63" s="36" t="s">
        <v>0</v>
      </c>
      <c r="E63" s="198" t="s">
        <v>112</v>
      </c>
      <c r="F63" s="135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52"/>
      <c r="S63" s="162"/>
      <c r="T63" s="163"/>
      <c r="U63" s="62"/>
      <c r="V63" s="94"/>
      <c r="W63" s="94"/>
      <c r="X63" s="94"/>
      <c r="Y63" s="94"/>
      <c r="Z63" s="94"/>
      <c r="AA63" s="52"/>
      <c r="AB63" s="96"/>
      <c r="AC63" s="64"/>
      <c r="AD63" s="56"/>
      <c r="AE63"/>
      <c r="AH63" s="350" t="s">
        <v>177</v>
      </c>
      <c r="AI63" s="350"/>
    </row>
    <row r="64" spans="2:35" ht="24.95" customHeight="1" thickTop="1">
      <c r="C64" s="379" t="s">
        <v>59</v>
      </c>
      <c r="D64" s="224" t="s">
        <v>84</v>
      </c>
      <c r="E64" s="210" t="s">
        <v>102</v>
      </c>
      <c r="F64" s="129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2"/>
      <c r="S64" s="41"/>
      <c r="T64" s="41" t="s">
        <v>43</v>
      </c>
      <c r="U64" s="41"/>
      <c r="V64" s="41"/>
      <c r="W64" s="42" t="s">
        <v>139</v>
      </c>
      <c r="X64" s="42" t="s">
        <v>123</v>
      </c>
      <c r="Y64" s="42"/>
      <c r="Z64" s="41" t="s">
        <v>140</v>
      </c>
      <c r="AA64" s="368" t="s">
        <v>163</v>
      </c>
      <c r="AB64" s="41"/>
      <c r="AC64" s="179">
        <v>0.76388888888888884</v>
      </c>
      <c r="AD64" s="192"/>
      <c r="AE64"/>
      <c r="AH64" s="350" t="s">
        <v>178</v>
      </c>
      <c r="AI64" s="350">
        <f>SUM(T66,W69)</f>
        <v>0</v>
      </c>
    </row>
    <row r="65" spans="3:35" ht="48" customHeight="1">
      <c r="C65" s="380"/>
      <c r="D65" s="223" t="s">
        <v>85</v>
      </c>
      <c r="E65" s="318" t="s">
        <v>103</v>
      </c>
      <c r="F65" s="65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8"/>
      <c r="S65" s="47"/>
      <c r="T65" s="47" t="s">
        <v>2</v>
      </c>
      <c r="U65" s="47"/>
      <c r="V65" s="47"/>
      <c r="W65" s="48" t="s">
        <v>8</v>
      </c>
      <c r="X65" s="48" t="s">
        <v>6</v>
      </c>
      <c r="Y65" s="48"/>
      <c r="Z65" s="47" t="s">
        <v>3</v>
      </c>
      <c r="AA65" s="369"/>
      <c r="AB65" s="47" t="s">
        <v>1</v>
      </c>
      <c r="AC65" s="190" t="s">
        <v>51</v>
      </c>
      <c r="AD65" s="51">
        <f>SUM(F66:AC66)</f>
        <v>0</v>
      </c>
      <c r="AE65"/>
      <c r="AH65" s="350" t="s">
        <v>180</v>
      </c>
      <c r="AI65" s="350">
        <f>SUM(R56,R59,AB66,AB69)</f>
        <v>0</v>
      </c>
    </row>
    <row r="66" spans="3:35" ht="30" customHeight="1" thickBot="1">
      <c r="C66" s="381"/>
      <c r="D66" s="36" t="s">
        <v>0</v>
      </c>
      <c r="E66" s="198" t="s">
        <v>104</v>
      </c>
      <c r="F66" s="143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6"/>
      <c r="S66" s="108"/>
      <c r="T66" s="105"/>
      <c r="U66" s="105"/>
      <c r="V66" s="105"/>
      <c r="W66" s="106"/>
      <c r="X66" s="106"/>
      <c r="Y66" s="106"/>
      <c r="Z66" s="108"/>
      <c r="AA66" s="369"/>
      <c r="AB66" s="105"/>
      <c r="AC66" s="116"/>
      <c r="AD66" s="56"/>
      <c r="AE66"/>
      <c r="AH66" s="350"/>
      <c r="AI66" s="350"/>
    </row>
    <row r="67" spans="3:35" ht="24.95" customHeight="1" thickTop="1">
      <c r="C67" s="380" t="s">
        <v>60</v>
      </c>
      <c r="D67" s="224" t="s">
        <v>84</v>
      </c>
      <c r="E67" s="214" t="s">
        <v>105</v>
      </c>
      <c r="F67" s="152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9"/>
      <c r="S67" s="40" t="s">
        <v>146</v>
      </c>
      <c r="T67" s="42"/>
      <c r="U67" s="41" t="s">
        <v>140</v>
      </c>
      <c r="V67" s="42"/>
      <c r="W67" s="42" t="s">
        <v>37</v>
      </c>
      <c r="X67" s="42"/>
      <c r="Y67" s="42" t="s">
        <v>152</v>
      </c>
      <c r="Z67" s="41" t="s">
        <v>100</v>
      </c>
      <c r="AA67" s="369"/>
      <c r="AB67" s="41"/>
      <c r="AC67" s="225">
        <v>0.82638888888888884</v>
      </c>
      <c r="AD67" s="192"/>
      <c r="AE67"/>
      <c r="AH67" s="350"/>
      <c r="AI67" s="350"/>
    </row>
    <row r="68" spans="3:35" ht="48" customHeight="1">
      <c r="C68" s="380"/>
      <c r="D68" s="223" t="s">
        <v>85</v>
      </c>
      <c r="E68" s="318" t="s">
        <v>106</v>
      </c>
      <c r="F68" s="65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8"/>
      <c r="S68" s="46" t="s">
        <v>44</v>
      </c>
      <c r="T68" s="48"/>
      <c r="U68" s="47" t="s">
        <v>3</v>
      </c>
      <c r="V68" s="48"/>
      <c r="W68" s="48" t="s">
        <v>135</v>
      </c>
      <c r="X68" s="48"/>
      <c r="Y68" s="48" t="s">
        <v>136</v>
      </c>
      <c r="Z68" s="47" t="s">
        <v>8</v>
      </c>
      <c r="AA68" s="369"/>
      <c r="AB68" s="47" t="s">
        <v>1</v>
      </c>
      <c r="AC68" s="190" t="s">
        <v>172</v>
      </c>
      <c r="AD68" s="51">
        <f>SUM(F69:AC69)</f>
        <v>0</v>
      </c>
      <c r="AE68"/>
      <c r="AG68" s="227"/>
    </row>
    <row r="69" spans="3:35" ht="30" customHeight="1" thickBot="1">
      <c r="C69" s="380"/>
      <c r="D69" s="312" t="s">
        <v>108</v>
      </c>
      <c r="E69" s="319" t="s">
        <v>107</v>
      </c>
      <c r="F69" s="144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9"/>
      <c r="S69" s="107"/>
      <c r="T69" s="109"/>
      <c r="U69" s="108"/>
      <c r="V69" s="109"/>
      <c r="W69" s="109"/>
      <c r="X69" s="109"/>
      <c r="Y69" s="109"/>
      <c r="Z69" s="105"/>
      <c r="AA69" s="370"/>
      <c r="AB69" s="105"/>
      <c r="AC69" s="110"/>
      <c r="AD69" s="56"/>
      <c r="AE69"/>
    </row>
    <row r="70" spans="3:35" ht="32.1" customHeight="1" thickTop="1" thickBot="1">
      <c r="C70" s="395"/>
      <c r="D70" s="396"/>
      <c r="E70" s="215" t="s">
        <v>12</v>
      </c>
      <c r="F70" s="164">
        <f>SUM(F56,F59,F66,F69)</f>
        <v>0</v>
      </c>
      <c r="G70" s="165">
        <f t="shared" ref="G70:Z70" si="5">SUM(G56,G59,G66,G69)</f>
        <v>0</v>
      </c>
      <c r="H70" s="165">
        <f t="shared" si="5"/>
        <v>0</v>
      </c>
      <c r="I70" s="165">
        <f t="shared" si="5"/>
        <v>0</v>
      </c>
      <c r="J70" s="165">
        <f t="shared" si="5"/>
        <v>0</v>
      </c>
      <c r="K70" s="165">
        <f t="shared" si="5"/>
        <v>0</v>
      </c>
      <c r="L70" s="165">
        <f t="shared" si="5"/>
        <v>0</v>
      </c>
      <c r="M70" s="165">
        <f t="shared" si="5"/>
        <v>0</v>
      </c>
      <c r="N70" s="165">
        <f t="shared" si="5"/>
        <v>0</v>
      </c>
      <c r="O70" s="165">
        <f t="shared" si="5"/>
        <v>0</v>
      </c>
      <c r="P70" s="165">
        <f>SUM(P56,AA59,P66,P69)</f>
        <v>0</v>
      </c>
      <c r="Q70" s="165">
        <f>Q39+Q42</f>
        <v>0</v>
      </c>
      <c r="R70" s="166">
        <f>R45+R48+R56+R59</f>
        <v>0</v>
      </c>
      <c r="S70" s="164">
        <f t="shared" si="5"/>
        <v>0</v>
      </c>
      <c r="T70" s="165">
        <f t="shared" si="5"/>
        <v>0</v>
      </c>
      <c r="U70" s="165">
        <f t="shared" si="5"/>
        <v>0</v>
      </c>
      <c r="V70" s="165">
        <f t="shared" si="5"/>
        <v>0</v>
      </c>
      <c r="W70" s="165">
        <f t="shared" si="5"/>
        <v>0</v>
      </c>
      <c r="X70" s="165">
        <f t="shared" si="5"/>
        <v>0</v>
      </c>
      <c r="Y70" s="165">
        <f>SUM(Y56,Y59,Y66,Y69)</f>
        <v>0</v>
      </c>
      <c r="Z70" s="165">
        <f t="shared" si="5"/>
        <v>0</v>
      </c>
      <c r="AA70" s="165">
        <f>AA69</f>
        <v>0</v>
      </c>
      <c r="AB70" s="165">
        <f>AB59+AB66+AB69</f>
        <v>0</v>
      </c>
      <c r="AC70" s="167">
        <f>SUM(AC45,AC48,AC56,AC66,AC69)</f>
        <v>0</v>
      </c>
      <c r="AD70" s="168">
        <f>AD55+AD58+AD65+AD68</f>
        <v>0</v>
      </c>
      <c r="AE70"/>
    </row>
    <row r="71" spans="3:35" ht="42" customHeight="1" thickTop="1" thickBot="1">
      <c r="C71" s="16"/>
      <c r="D71" s="22"/>
      <c r="E71" s="216" t="s">
        <v>81</v>
      </c>
      <c r="F71" s="169">
        <f t="shared" ref="F71:AC71" si="6">SUM(F33,F52,F70)</f>
        <v>0</v>
      </c>
      <c r="G71" s="170">
        <f t="shared" si="6"/>
        <v>0</v>
      </c>
      <c r="H71" s="170">
        <f t="shared" si="6"/>
        <v>0</v>
      </c>
      <c r="I71" s="170">
        <f t="shared" si="6"/>
        <v>0</v>
      </c>
      <c r="J71" s="170">
        <f t="shared" si="6"/>
        <v>0</v>
      </c>
      <c r="K71" s="170">
        <f t="shared" si="6"/>
        <v>0</v>
      </c>
      <c r="L71" s="170">
        <f t="shared" si="6"/>
        <v>0</v>
      </c>
      <c r="M71" s="170">
        <f t="shared" si="6"/>
        <v>0</v>
      </c>
      <c r="N71" s="170">
        <f t="shared" si="6"/>
        <v>0</v>
      </c>
      <c r="O71" s="170">
        <f t="shared" si="6"/>
        <v>0</v>
      </c>
      <c r="P71" s="170">
        <f t="shared" si="6"/>
        <v>0</v>
      </c>
      <c r="Q71" s="170">
        <f t="shared" si="6"/>
        <v>0</v>
      </c>
      <c r="R71" s="171">
        <f t="shared" si="6"/>
        <v>0</v>
      </c>
      <c r="S71" s="169">
        <f t="shared" si="6"/>
        <v>0</v>
      </c>
      <c r="T71" s="170">
        <f>SUM(T33,T52,T70)</f>
        <v>0</v>
      </c>
      <c r="U71" s="170">
        <f t="shared" si="6"/>
        <v>0</v>
      </c>
      <c r="V71" s="170">
        <f t="shared" si="6"/>
        <v>0</v>
      </c>
      <c r="W71" s="170">
        <f t="shared" si="6"/>
        <v>0</v>
      </c>
      <c r="X71" s="170">
        <f t="shared" si="6"/>
        <v>0</v>
      </c>
      <c r="Y71" s="170">
        <f t="shared" si="6"/>
        <v>0</v>
      </c>
      <c r="Z71" s="170">
        <f t="shared" si="6"/>
        <v>0</v>
      </c>
      <c r="AA71" s="170">
        <f t="shared" si="6"/>
        <v>0</v>
      </c>
      <c r="AB71" s="170">
        <f t="shared" si="6"/>
        <v>0</v>
      </c>
      <c r="AC71" s="172">
        <f t="shared" si="6"/>
        <v>0</v>
      </c>
      <c r="AD71" s="173">
        <f>SUM(AD33,AD52,AD70)</f>
        <v>0</v>
      </c>
      <c r="AE71"/>
    </row>
    <row r="72" spans="3:35" ht="12" customHeight="1">
      <c r="E72" s="19"/>
      <c r="F72" s="14"/>
      <c r="G72" s="14"/>
      <c r="H72" s="14"/>
      <c r="I72" s="6"/>
      <c r="J72" s="6"/>
      <c r="K72" s="6"/>
      <c r="L72" s="6"/>
      <c r="M72" s="6"/>
      <c r="N72" s="6"/>
      <c r="O72" s="6"/>
      <c r="P72" s="6"/>
      <c r="Q72" s="6"/>
      <c r="R72" s="10"/>
      <c r="S72"/>
      <c r="T72"/>
      <c r="U72"/>
      <c r="V72"/>
      <c r="W72"/>
      <c r="X72"/>
      <c r="Y72"/>
      <c r="Z72"/>
      <c r="AA72"/>
      <c r="AB72"/>
      <c r="AC72"/>
      <c r="AD72"/>
    </row>
    <row r="73" spans="3:35" hidden="1"/>
    <row r="74" spans="3:35" ht="24.95" hidden="1" customHeight="1">
      <c r="D74" s="397" t="s">
        <v>87</v>
      </c>
      <c r="E74" s="229" t="s">
        <v>88</v>
      </c>
      <c r="F74" s="230" t="s">
        <v>3</v>
      </c>
      <c r="G74" s="231" t="s">
        <v>36</v>
      </c>
      <c r="H74" s="231" t="s">
        <v>35</v>
      </c>
      <c r="I74" s="232" t="s">
        <v>8</v>
      </c>
      <c r="J74" s="232" t="s">
        <v>6</v>
      </c>
      <c r="K74" s="232" t="s">
        <v>7</v>
      </c>
      <c r="L74" s="233" t="s">
        <v>2</v>
      </c>
      <c r="M74" s="234" t="s">
        <v>1</v>
      </c>
      <c r="N74" s="229" t="s">
        <v>5</v>
      </c>
      <c r="O74" s="235" t="s">
        <v>89</v>
      </c>
      <c r="Q74" s="400" t="s">
        <v>90</v>
      </c>
      <c r="R74" s="236" t="s">
        <v>88</v>
      </c>
      <c r="S74" s="237" t="s">
        <v>3</v>
      </c>
      <c r="T74" s="238" t="s">
        <v>36</v>
      </c>
      <c r="U74" s="238" t="s">
        <v>35</v>
      </c>
      <c r="V74" s="239" t="s">
        <v>8</v>
      </c>
      <c r="W74" s="239" t="s">
        <v>6</v>
      </c>
      <c r="X74" s="239" t="s">
        <v>7</v>
      </c>
      <c r="Y74" s="240" t="s">
        <v>2</v>
      </c>
      <c r="Z74" s="236" t="s">
        <v>1</v>
      </c>
      <c r="AA74" s="236" t="s">
        <v>5</v>
      </c>
      <c r="AD74" s="308"/>
    </row>
    <row r="75" spans="3:35" ht="24.95" hidden="1" customHeight="1">
      <c r="D75" s="398"/>
      <c r="E75" s="401">
        <f>SUM(F76,M75:O76)</f>
        <v>53</v>
      </c>
      <c r="F75" s="241">
        <f t="shared" ref="F75:M75" si="7">COUNTIF($F$5:$AB$32,F74)</f>
        <v>8</v>
      </c>
      <c r="G75" s="242">
        <f t="shared" si="7"/>
        <v>0</v>
      </c>
      <c r="H75" s="242">
        <f t="shared" si="7"/>
        <v>0</v>
      </c>
      <c r="I75" s="242">
        <f t="shared" si="7"/>
        <v>7</v>
      </c>
      <c r="J75" s="242">
        <f t="shared" si="7"/>
        <v>8</v>
      </c>
      <c r="K75" s="242">
        <f t="shared" si="7"/>
        <v>7</v>
      </c>
      <c r="L75" s="282">
        <f t="shared" si="7"/>
        <v>8</v>
      </c>
      <c r="M75" s="403">
        <f t="shared" si="7"/>
        <v>8</v>
      </c>
      <c r="N75" s="403">
        <v>6</v>
      </c>
      <c r="O75" s="405">
        <v>1</v>
      </c>
      <c r="P75" s="407"/>
      <c r="Q75" s="398"/>
      <c r="R75" s="415">
        <f>SUM(S76,Z75:AB76)</f>
        <v>25</v>
      </c>
      <c r="S75" s="241">
        <f t="shared" ref="S75:Z75" si="8">COUNTIF($F$37:$AB$51,S74)</f>
        <v>4</v>
      </c>
      <c r="T75" s="242">
        <f t="shared" si="8"/>
        <v>0</v>
      </c>
      <c r="U75" s="242">
        <f t="shared" si="8"/>
        <v>0</v>
      </c>
      <c r="V75" s="242">
        <f t="shared" si="8"/>
        <v>4</v>
      </c>
      <c r="W75" s="242">
        <f t="shared" si="8"/>
        <v>4</v>
      </c>
      <c r="X75" s="242">
        <f t="shared" si="8"/>
        <v>4</v>
      </c>
      <c r="Y75" s="243">
        <f t="shared" si="8"/>
        <v>4</v>
      </c>
      <c r="Z75" s="417">
        <f t="shared" si="8"/>
        <v>4</v>
      </c>
      <c r="AA75" s="417">
        <v>1</v>
      </c>
    </row>
    <row r="76" spans="3:35" ht="24.95" hidden="1" customHeight="1" thickBot="1">
      <c r="D76" s="398"/>
      <c r="E76" s="402"/>
      <c r="F76" s="409">
        <f>SUM(F75:L75)</f>
        <v>38</v>
      </c>
      <c r="G76" s="410"/>
      <c r="H76" s="410"/>
      <c r="I76" s="410"/>
      <c r="J76" s="410"/>
      <c r="K76" s="410"/>
      <c r="L76" s="411"/>
      <c r="M76" s="404"/>
      <c r="N76" s="404"/>
      <c r="O76" s="406"/>
      <c r="P76" s="408"/>
      <c r="Q76" s="398"/>
      <c r="R76" s="416"/>
      <c r="S76" s="409">
        <f>SUM(S75:Y75)</f>
        <v>20</v>
      </c>
      <c r="T76" s="410"/>
      <c r="U76" s="410"/>
      <c r="V76" s="410"/>
      <c r="W76" s="410"/>
      <c r="X76" s="410"/>
      <c r="Y76" s="412"/>
      <c r="Z76" s="418"/>
      <c r="AA76" s="418"/>
    </row>
    <row r="77" spans="3:35" ht="24.95" hidden="1" customHeight="1" thickTop="1">
      <c r="D77" s="398"/>
      <c r="E77" s="244" t="s">
        <v>53</v>
      </c>
      <c r="F77" s="283">
        <f t="shared" ref="F77:M77" si="9">IFERROR(HLOOKUP(F74,$F$6:$AB$7,2,),"")</f>
        <v>0</v>
      </c>
      <c r="G77" s="284" t="str">
        <f t="shared" si="9"/>
        <v/>
      </c>
      <c r="H77" s="284" t="str">
        <f t="shared" si="9"/>
        <v/>
      </c>
      <c r="I77" s="284">
        <f t="shared" si="9"/>
        <v>0</v>
      </c>
      <c r="J77" s="284">
        <f t="shared" si="9"/>
        <v>0</v>
      </c>
      <c r="K77" s="284">
        <f t="shared" si="9"/>
        <v>0</v>
      </c>
      <c r="L77" s="285">
        <f t="shared" si="9"/>
        <v>0</v>
      </c>
      <c r="M77" s="245">
        <f t="shared" si="9"/>
        <v>0</v>
      </c>
      <c r="N77" s="244">
        <f>AC7</f>
        <v>0</v>
      </c>
      <c r="O77" s="246" t="str">
        <f t="shared" ref="O77" si="10">IFERROR(HLOOKUP(O74,$E$6:$AB$7,2,),"")</f>
        <v/>
      </c>
      <c r="P77" s="348"/>
      <c r="Q77" s="398"/>
      <c r="R77" s="246" t="s">
        <v>53</v>
      </c>
      <c r="S77" s="247">
        <f t="shared" ref="S77:Z77" si="11">IFERROR(HLOOKUP(S74,$F$38:$AB$39,2,),"")</f>
        <v>0</v>
      </c>
      <c r="T77" s="248" t="str">
        <f t="shared" si="11"/>
        <v/>
      </c>
      <c r="U77" s="248" t="str">
        <f t="shared" si="11"/>
        <v/>
      </c>
      <c r="V77" s="248">
        <f t="shared" si="11"/>
        <v>0</v>
      </c>
      <c r="W77" s="248">
        <f t="shared" si="11"/>
        <v>0</v>
      </c>
      <c r="X77" s="248">
        <f t="shared" si="11"/>
        <v>0</v>
      </c>
      <c r="Y77" s="249">
        <f t="shared" si="11"/>
        <v>0</v>
      </c>
      <c r="Z77" s="247">
        <f t="shared" si="11"/>
        <v>0</v>
      </c>
      <c r="AA77" s="250">
        <f>AC39</f>
        <v>0</v>
      </c>
    </row>
    <row r="78" spans="3:35" ht="24.95" hidden="1" customHeight="1">
      <c r="D78" s="398"/>
      <c r="E78" s="251" t="s">
        <v>52</v>
      </c>
      <c r="F78" s="289">
        <f t="shared" ref="F78:M78" si="12">IFERROR(HLOOKUP(F74,$F$9:$AB$10,2,),"")</f>
        <v>0</v>
      </c>
      <c r="G78" s="253" t="str">
        <f t="shared" si="12"/>
        <v/>
      </c>
      <c r="H78" s="253" t="str">
        <f t="shared" si="12"/>
        <v/>
      </c>
      <c r="I78" s="253">
        <f t="shared" si="12"/>
        <v>0</v>
      </c>
      <c r="J78" s="253">
        <f t="shared" si="12"/>
        <v>0</v>
      </c>
      <c r="K78" s="290">
        <f t="shared" si="12"/>
        <v>0</v>
      </c>
      <c r="L78" s="254">
        <f t="shared" si="12"/>
        <v>0</v>
      </c>
      <c r="M78" s="252">
        <f t="shared" si="12"/>
        <v>0</v>
      </c>
      <c r="N78" s="255">
        <f>AC10</f>
        <v>0</v>
      </c>
      <c r="O78" s="255" t="str">
        <f t="shared" ref="O78" si="13">IFERROR(HLOOKUP(O74,$E$9:$AB$10,2,),"")</f>
        <v/>
      </c>
      <c r="P78" s="348"/>
      <c r="Q78" s="398"/>
      <c r="R78" s="251" t="s">
        <v>52</v>
      </c>
      <c r="S78" s="294">
        <f t="shared" ref="S78:Z78" si="14">IFERROR(HLOOKUP(S74,$F$41:$AB$42,2,),"")</f>
        <v>0</v>
      </c>
      <c r="T78" s="257" t="str">
        <f t="shared" si="14"/>
        <v/>
      </c>
      <c r="U78" s="257" t="str">
        <f t="shared" si="14"/>
        <v/>
      </c>
      <c r="V78" s="257">
        <f t="shared" si="14"/>
        <v>0</v>
      </c>
      <c r="W78" s="257">
        <f t="shared" si="14"/>
        <v>0</v>
      </c>
      <c r="X78" s="295">
        <f t="shared" si="14"/>
        <v>0</v>
      </c>
      <c r="Y78" s="258">
        <f t="shared" si="14"/>
        <v>0</v>
      </c>
      <c r="Z78" s="256">
        <f t="shared" si="14"/>
        <v>0</v>
      </c>
      <c r="AA78" s="259">
        <f>AC42</f>
        <v>0</v>
      </c>
    </row>
    <row r="79" spans="3:35" ht="24.95" hidden="1" customHeight="1">
      <c r="D79" s="398"/>
      <c r="E79" s="260" t="s">
        <v>91</v>
      </c>
      <c r="F79" s="289">
        <f t="shared" ref="F79:M79" si="15">IFERROR(HLOOKUP(F74,$F$12:$AB$13,2,),"")</f>
        <v>0</v>
      </c>
      <c r="G79" s="253" t="str">
        <f t="shared" si="15"/>
        <v/>
      </c>
      <c r="H79" s="253" t="str">
        <f t="shared" si="15"/>
        <v/>
      </c>
      <c r="I79" s="253">
        <f t="shared" si="15"/>
        <v>0</v>
      </c>
      <c r="J79" s="253">
        <f t="shared" si="15"/>
        <v>0</v>
      </c>
      <c r="K79" s="290">
        <f t="shared" si="15"/>
        <v>0</v>
      </c>
      <c r="L79" s="254">
        <f t="shared" si="15"/>
        <v>0</v>
      </c>
      <c r="M79" s="252">
        <f t="shared" si="15"/>
        <v>0</v>
      </c>
      <c r="N79" s="255">
        <f>AC13</f>
        <v>0</v>
      </c>
      <c r="O79" s="255" t="str">
        <f t="shared" ref="O79" si="16">IFERROR(HLOOKUP(O74,$E$12:$AB$13,2,),"")</f>
        <v/>
      </c>
      <c r="P79" s="348"/>
      <c r="Q79" s="398"/>
      <c r="R79" s="260" t="s">
        <v>91</v>
      </c>
      <c r="S79" s="294">
        <f t="shared" ref="S79:Z79" si="17">IFERROR(HLOOKUP(S74,$F$44:$AB$45,2,),"")</f>
        <v>0</v>
      </c>
      <c r="T79" s="257" t="str">
        <f t="shared" si="17"/>
        <v/>
      </c>
      <c r="U79" s="257" t="str">
        <f t="shared" si="17"/>
        <v/>
      </c>
      <c r="V79" s="257">
        <f t="shared" si="17"/>
        <v>0</v>
      </c>
      <c r="W79" s="257">
        <f t="shared" si="17"/>
        <v>0</v>
      </c>
      <c r="X79" s="295">
        <f t="shared" si="17"/>
        <v>0</v>
      </c>
      <c r="Y79" s="258">
        <f t="shared" si="17"/>
        <v>0</v>
      </c>
      <c r="Z79" s="256">
        <f t="shared" si="17"/>
        <v>0</v>
      </c>
      <c r="AA79" s="259" t="str">
        <f t="shared" ref="AA79" si="18">IFERROR(HLOOKUP(AA74,$E$44:$AA$45,2,),"")</f>
        <v/>
      </c>
    </row>
    <row r="80" spans="3:35" ht="24.95" hidden="1" customHeight="1" thickBot="1">
      <c r="D80" s="398"/>
      <c r="E80" s="251" t="s">
        <v>92</v>
      </c>
      <c r="F80" s="289">
        <f t="shared" ref="F80:M80" si="19">IFERROR(HLOOKUP(F74,$F$15:$AB$16,2,),"")</f>
        <v>0</v>
      </c>
      <c r="G80" s="253" t="str">
        <f t="shared" si="19"/>
        <v/>
      </c>
      <c r="H80" s="253" t="str">
        <f t="shared" si="19"/>
        <v/>
      </c>
      <c r="I80" s="253">
        <f t="shared" si="19"/>
        <v>0</v>
      </c>
      <c r="J80" s="253">
        <f t="shared" si="19"/>
        <v>0</v>
      </c>
      <c r="K80" s="290">
        <f t="shared" si="19"/>
        <v>0</v>
      </c>
      <c r="L80" s="254">
        <f t="shared" si="19"/>
        <v>0</v>
      </c>
      <c r="M80" s="252">
        <f t="shared" si="19"/>
        <v>0</v>
      </c>
      <c r="N80" s="255" t="str">
        <f t="shared" ref="N80" si="20">IFERROR(HLOOKUP(N74,$E$15:$AB$16,2,),"")</f>
        <v/>
      </c>
      <c r="O80" s="255">
        <f>AC16</f>
        <v>0</v>
      </c>
      <c r="P80" s="348"/>
      <c r="Q80" s="307">
        <f>SUM(S81:Y81)</f>
        <v>0</v>
      </c>
      <c r="R80" s="261" t="s">
        <v>92</v>
      </c>
      <c r="S80" s="291">
        <f t="shared" ref="S80:Z80" si="21">IFERROR(HLOOKUP(S74,$F$47:$AB$48,2,),"")</f>
        <v>0</v>
      </c>
      <c r="T80" s="292" t="str">
        <f t="shared" si="21"/>
        <v/>
      </c>
      <c r="U80" s="292" t="str">
        <f t="shared" si="21"/>
        <v/>
      </c>
      <c r="V80" s="292">
        <f t="shared" si="21"/>
        <v>0</v>
      </c>
      <c r="W80" s="292">
        <f t="shared" si="21"/>
        <v>0</v>
      </c>
      <c r="X80" s="292">
        <f t="shared" si="21"/>
        <v>0</v>
      </c>
      <c r="Y80" s="293">
        <f t="shared" si="21"/>
        <v>0</v>
      </c>
      <c r="Z80" s="262">
        <f t="shared" si="21"/>
        <v>0</v>
      </c>
      <c r="AA80" s="263" t="str">
        <f t="shared" ref="AA80" si="22">IFERROR(HLOOKUP(AA74,$E$47:$AA$48,2,),"")</f>
        <v/>
      </c>
    </row>
    <row r="81" spans="4:28" ht="24.95" hidden="1" customHeight="1" thickTop="1">
      <c r="D81" s="398"/>
      <c r="E81" s="260" t="s">
        <v>93</v>
      </c>
      <c r="F81" s="289">
        <f t="shared" ref="F81:M81" si="23">IFERROR(HLOOKUP(F74,$F$18:$AB$19,2,),"")</f>
        <v>0</v>
      </c>
      <c r="G81" s="253" t="str">
        <f t="shared" si="23"/>
        <v/>
      </c>
      <c r="H81" s="253" t="str">
        <f t="shared" si="23"/>
        <v/>
      </c>
      <c r="I81" s="253">
        <f t="shared" si="23"/>
        <v>0</v>
      </c>
      <c r="J81" s="253">
        <f t="shared" si="23"/>
        <v>0</v>
      </c>
      <c r="K81" s="290" t="str">
        <f t="shared" si="23"/>
        <v/>
      </c>
      <c r="L81" s="254">
        <f t="shared" si="23"/>
        <v>0</v>
      </c>
      <c r="M81" s="252">
        <f t="shared" si="23"/>
        <v>0</v>
      </c>
      <c r="N81" s="255">
        <f>AC19</f>
        <v>0</v>
      </c>
      <c r="O81" s="255" t="str">
        <f t="shared" ref="O81" si="24">IFERROR(HLOOKUP(O74,$E$18:$AB$19,2,),"")</f>
        <v/>
      </c>
      <c r="P81" s="348"/>
      <c r="Q81" s="306">
        <f>SUM(Q80,Z81:AA81)</f>
        <v>0</v>
      </c>
      <c r="R81" s="264" t="s">
        <v>81</v>
      </c>
      <c r="S81" s="265">
        <f>SUM(S77:S80)</f>
        <v>0</v>
      </c>
      <c r="T81" s="266">
        <f t="shared" ref="T81:AA81" si="25">SUM(T77:T80)</f>
        <v>0</v>
      </c>
      <c r="U81" s="266">
        <f t="shared" si="25"/>
        <v>0</v>
      </c>
      <c r="V81" s="266">
        <f t="shared" si="25"/>
        <v>0</v>
      </c>
      <c r="W81" s="266">
        <f t="shared" si="25"/>
        <v>0</v>
      </c>
      <c r="X81" s="266">
        <f t="shared" si="25"/>
        <v>0</v>
      </c>
      <c r="Y81" s="267">
        <f t="shared" si="25"/>
        <v>0</v>
      </c>
      <c r="Z81" s="264">
        <f t="shared" si="25"/>
        <v>0</v>
      </c>
      <c r="AA81" s="264">
        <f t="shared" si="25"/>
        <v>0</v>
      </c>
    </row>
    <row r="82" spans="4:28" ht="24.95" hidden="1" customHeight="1">
      <c r="D82" s="398"/>
      <c r="E82" s="251" t="s">
        <v>94</v>
      </c>
      <c r="F82" s="289">
        <f t="shared" ref="F82:M82" si="26">IFERROR(HLOOKUP(F74,$F$21:$AB$22,2,),"")</f>
        <v>0</v>
      </c>
      <c r="G82" s="253" t="str">
        <f t="shared" si="26"/>
        <v/>
      </c>
      <c r="H82" s="253" t="str">
        <f t="shared" si="26"/>
        <v/>
      </c>
      <c r="I82" s="253">
        <f t="shared" si="26"/>
        <v>0</v>
      </c>
      <c r="J82" s="253">
        <f t="shared" si="26"/>
        <v>0</v>
      </c>
      <c r="K82" s="290">
        <f t="shared" si="26"/>
        <v>0</v>
      </c>
      <c r="L82" s="254">
        <f t="shared" si="26"/>
        <v>0</v>
      </c>
      <c r="M82" s="252">
        <f t="shared" si="26"/>
        <v>0</v>
      </c>
      <c r="N82" s="255" t="str">
        <f t="shared" ref="N82:O82" si="27">IFERROR(HLOOKUP(N74,$E$21:$AB$22,2,),"")</f>
        <v/>
      </c>
      <c r="O82" s="255" t="str">
        <f t="shared" si="27"/>
        <v/>
      </c>
      <c r="P82" s="348"/>
      <c r="Q82" s="397" t="s">
        <v>13</v>
      </c>
      <c r="R82" s="298" t="s">
        <v>88</v>
      </c>
      <c r="S82" s="296" t="s">
        <v>3</v>
      </c>
      <c r="T82" s="238" t="s">
        <v>36</v>
      </c>
      <c r="U82" s="238" t="s">
        <v>35</v>
      </c>
      <c r="V82" s="239" t="s">
        <v>8</v>
      </c>
      <c r="W82" s="239" t="s">
        <v>6</v>
      </c>
      <c r="X82" s="239" t="s">
        <v>7</v>
      </c>
      <c r="Y82" s="299" t="s">
        <v>2</v>
      </c>
      <c r="Z82" s="298" t="s">
        <v>1</v>
      </c>
      <c r="AA82" s="301" t="s">
        <v>5</v>
      </c>
    </row>
    <row r="83" spans="4:28" ht="24.95" hidden="1" customHeight="1">
      <c r="D83" s="399"/>
      <c r="E83" s="251" t="s">
        <v>59</v>
      </c>
      <c r="F83" s="289">
        <f t="shared" ref="F83:M83" si="28">IFERROR(HLOOKUP(F74,$F$28:$AB$29,2,),"")</f>
        <v>0</v>
      </c>
      <c r="G83" s="253" t="str">
        <f t="shared" si="28"/>
        <v/>
      </c>
      <c r="H83" s="253" t="str">
        <f t="shared" si="28"/>
        <v/>
      </c>
      <c r="I83" s="253" t="str">
        <f t="shared" si="28"/>
        <v/>
      </c>
      <c r="J83" s="253">
        <f t="shared" si="28"/>
        <v>0</v>
      </c>
      <c r="K83" s="290">
        <f t="shared" si="28"/>
        <v>0</v>
      </c>
      <c r="L83" s="254">
        <f t="shared" si="28"/>
        <v>0</v>
      </c>
      <c r="M83" s="252">
        <f t="shared" si="28"/>
        <v>0</v>
      </c>
      <c r="N83" s="255">
        <f>AC29</f>
        <v>0</v>
      </c>
      <c r="O83" s="255" t="str">
        <f t="shared" ref="O83" si="29">IFERROR(HLOOKUP(O74,$E$28:$AB$29,2,),"")</f>
        <v/>
      </c>
      <c r="P83" s="348"/>
      <c r="Q83" s="398"/>
      <c r="R83" s="401">
        <f>SUM(S84,Z83,AB83)</f>
        <v>18</v>
      </c>
      <c r="S83" s="297">
        <f t="shared" ref="S83:Z83" si="30">COUNTIF($F$54:$AB$69,S82)</f>
        <v>2</v>
      </c>
      <c r="T83" s="242">
        <f t="shared" si="30"/>
        <v>0</v>
      </c>
      <c r="U83" s="242">
        <f t="shared" si="30"/>
        <v>0</v>
      </c>
      <c r="V83" s="242">
        <f t="shared" si="30"/>
        <v>2</v>
      </c>
      <c r="W83" s="242">
        <f t="shared" si="30"/>
        <v>2</v>
      </c>
      <c r="X83" s="242">
        <f t="shared" si="30"/>
        <v>1</v>
      </c>
      <c r="Y83" s="282">
        <f t="shared" si="30"/>
        <v>2</v>
      </c>
      <c r="Z83" s="403">
        <f t="shared" si="30"/>
        <v>4</v>
      </c>
      <c r="AA83" s="302">
        <v>2</v>
      </c>
      <c r="AB83" s="413">
        <f>SUM(AA83:AA84)</f>
        <v>5</v>
      </c>
    </row>
    <row r="84" spans="4:28" ht="24.95" hidden="1" customHeight="1" thickBot="1">
      <c r="D84" s="305">
        <f>SUM(F85:L85)</f>
        <v>0</v>
      </c>
      <c r="E84" s="261" t="s">
        <v>60</v>
      </c>
      <c r="F84" s="286">
        <f t="shared" ref="F84:M84" si="31">IFERROR(HLOOKUP(F74,$F$31:$AB$32,2,),"")</f>
        <v>0</v>
      </c>
      <c r="G84" s="287" t="str">
        <f t="shared" si="31"/>
        <v/>
      </c>
      <c r="H84" s="287" t="str">
        <f t="shared" si="31"/>
        <v/>
      </c>
      <c r="I84" s="287">
        <f t="shared" si="31"/>
        <v>0</v>
      </c>
      <c r="J84" s="287">
        <f t="shared" si="31"/>
        <v>0</v>
      </c>
      <c r="K84" s="287">
        <f t="shared" si="31"/>
        <v>0</v>
      </c>
      <c r="L84" s="288">
        <f t="shared" si="31"/>
        <v>0</v>
      </c>
      <c r="M84" s="268">
        <f t="shared" si="31"/>
        <v>0</v>
      </c>
      <c r="N84" s="270">
        <f>AC32</f>
        <v>0</v>
      </c>
      <c r="O84" s="269" t="str">
        <f t="shared" ref="O84" si="32">IFERROR(HLOOKUP(O74,$E$31:$AB$32,2,),"")</f>
        <v/>
      </c>
      <c r="P84" s="348"/>
      <c r="Q84" s="398"/>
      <c r="R84" s="402"/>
      <c r="S84" s="414">
        <f>SUM(S83:Y83)</f>
        <v>9</v>
      </c>
      <c r="T84" s="410"/>
      <c r="U84" s="410"/>
      <c r="V84" s="410"/>
      <c r="W84" s="410"/>
      <c r="X84" s="410"/>
      <c r="Y84" s="411"/>
      <c r="Z84" s="404"/>
      <c r="AA84" s="303">
        <v>3</v>
      </c>
      <c r="AB84" s="413"/>
    </row>
    <row r="85" spans="4:28" ht="24.95" hidden="1" customHeight="1" thickTop="1">
      <c r="D85" s="306">
        <f>SUM(D84,M85:O85)</f>
        <v>0</v>
      </c>
      <c r="E85" s="271" t="s">
        <v>81</v>
      </c>
      <c r="F85" s="265">
        <f>SUM(F77:F84)</f>
        <v>0</v>
      </c>
      <c r="G85" s="266">
        <f t="shared" ref="G85:O85" si="33">SUM(G77:G84)</f>
        <v>0</v>
      </c>
      <c r="H85" s="266">
        <f t="shared" si="33"/>
        <v>0</v>
      </c>
      <c r="I85" s="266">
        <f t="shared" si="33"/>
        <v>0</v>
      </c>
      <c r="J85" s="266">
        <f t="shared" si="33"/>
        <v>0</v>
      </c>
      <c r="K85" s="266">
        <f t="shared" si="33"/>
        <v>0</v>
      </c>
      <c r="L85" s="267">
        <f t="shared" si="33"/>
        <v>0</v>
      </c>
      <c r="M85" s="272">
        <f t="shared" si="33"/>
        <v>0</v>
      </c>
      <c r="N85" s="264">
        <f t="shared" si="33"/>
        <v>0</v>
      </c>
      <c r="O85" s="273">
        <f t="shared" si="33"/>
        <v>0</v>
      </c>
      <c r="P85" s="274"/>
      <c r="Q85" s="398"/>
      <c r="R85" s="246" t="s">
        <v>91</v>
      </c>
      <c r="S85" s="275"/>
      <c r="T85" s="276"/>
      <c r="U85" s="276"/>
      <c r="V85" s="276"/>
      <c r="W85" s="276"/>
      <c r="X85" s="276"/>
      <c r="Y85" s="300"/>
      <c r="Z85" s="277"/>
      <c r="AA85" s="304">
        <f>AC45</f>
        <v>0</v>
      </c>
    </row>
    <row r="86" spans="4:28" ht="24.95" hidden="1" customHeight="1">
      <c r="Q86" s="398"/>
      <c r="R86" s="251" t="s">
        <v>92</v>
      </c>
      <c r="S86" s="278"/>
      <c r="T86" s="279"/>
      <c r="U86" s="279"/>
      <c r="V86" s="279"/>
      <c r="W86" s="279"/>
      <c r="X86" s="279"/>
      <c r="Y86" s="280"/>
      <c r="Z86" s="281"/>
      <c r="AA86" s="259">
        <f>AC48</f>
        <v>0</v>
      </c>
    </row>
    <row r="87" spans="4:28" ht="24.95" hidden="1" customHeight="1">
      <c r="E87" s="310">
        <f>SUM(F87:O87)</f>
        <v>0</v>
      </c>
      <c r="F87" s="309">
        <f>SUM(D84,Q80,Q90)</f>
        <v>0</v>
      </c>
      <c r="M87" s="309">
        <f>SUM(M85,Z81,Z91)</f>
        <v>0</v>
      </c>
      <c r="N87" s="309">
        <f>SUM(N85,AA81,AA91)</f>
        <v>0</v>
      </c>
      <c r="O87" s="309">
        <f>SUM(O85)</f>
        <v>0</v>
      </c>
      <c r="Q87" s="398"/>
      <c r="R87" s="260" t="s">
        <v>93</v>
      </c>
      <c r="S87" s="256" t="str">
        <f t="shared" ref="S87:Z87" si="34">IFERROR(HLOOKUP(S82,$F$55:$AB$56,2,),"")</f>
        <v/>
      </c>
      <c r="T87" s="257" t="str">
        <f t="shared" si="34"/>
        <v/>
      </c>
      <c r="U87" s="257" t="str">
        <f t="shared" si="34"/>
        <v/>
      </c>
      <c r="V87" s="257" t="str">
        <f t="shared" si="34"/>
        <v/>
      </c>
      <c r="W87" s="257" t="str">
        <f t="shared" si="34"/>
        <v/>
      </c>
      <c r="X87" s="257" t="str">
        <f t="shared" si="34"/>
        <v/>
      </c>
      <c r="Y87" s="258" t="str">
        <f t="shared" si="34"/>
        <v/>
      </c>
      <c r="Z87" s="256">
        <f t="shared" si="34"/>
        <v>0</v>
      </c>
      <c r="AA87" s="259">
        <f>AC56</f>
        <v>0</v>
      </c>
    </row>
    <row r="88" spans="4:28" ht="24.95" hidden="1" customHeight="1">
      <c r="Q88" s="398"/>
      <c r="R88" s="251" t="s">
        <v>94</v>
      </c>
      <c r="S88" s="294" t="str">
        <f t="shared" ref="S88:Z88" si="35">IFERROR(HLOOKUP(S82,$F$58:$AB$59,2,),"")</f>
        <v/>
      </c>
      <c r="T88" s="257" t="str">
        <f t="shared" si="35"/>
        <v/>
      </c>
      <c r="U88" s="257" t="str">
        <f t="shared" si="35"/>
        <v/>
      </c>
      <c r="V88" s="257" t="str">
        <f t="shared" si="35"/>
        <v/>
      </c>
      <c r="W88" s="257" t="str">
        <f t="shared" si="35"/>
        <v/>
      </c>
      <c r="X88" s="295" t="str">
        <f t="shared" si="35"/>
        <v/>
      </c>
      <c r="Y88" s="258" t="str">
        <f t="shared" si="35"/>
        <v/>
      </c>
      <c r="Z88" s="256">
        <f t="shared" si="35"/>
        <v>0</v>
      </c>
      <c r="AA88" s="259" t="str">
        <f>IFERROR(HLOOKUP(AA82,$E$55:$Z$56,2,),"")</f>
        <v/>
      </c>
    </row>
    <row r="89" spans="4:28" ht="24.95" hidden="1" customHeight="1">
      <c r="Q89" s="398"/>
      <c r="R89" s="251" t="s">
        <v>59</v>
      </c>
      <c r="S89" s="294">
        <f t="shared" ref="S89:Z89" si="36">IFERROR(HLOOKUP(S74,$F$65:$AB$66,2,),"")</f>
        <v>0</v>
      </c>
      <c r="T89" s="257" t="str">
        <f t="shared" si="36"/>
        <v/>
      </c>
      <c r="U89" s="257" t="str">
        <f t="shared" si="36"/>
        <v/>
      </c>
      <c r="V89" s="257">
        <f t="shared" si="36"/>
        <v>0</v>
      </c>
      <c r="W89" s="257">
        <f t="shared" si="36"/>
        <v>0</v>
      </c>
      <c r="X89" s="295" t="str">
        <f t="shared" si="36"/>
        <v/>
      </c>
      <c r="Y89" s="258">
        <f t="shared" si="36"/>
        <v>0</v>
      </c>
      <c r="Z89" s="256">
        <f t="shared" si="36"/>
        <v>0</v>
      </c>
      <c r="AA89" s="259">
        <f>AC66</f>
        <v>0</v>
      </c>
    </row>
    <row r="90" spans="4:28" ht="24.95" hidden="1" customHeight="1" thickBot="1">
      <c r="Q90" s="307">
        <f>SUM(S91:Y91)</f>
        <v>0</v>
      </c>
      <c r="R90" s="261" t="s">
        <v>60</v>
      </c>
      <c r="S90" s="286">
        <f t="shared" ref="S90:Z90" si="37">IFERROR(HLOOKUP(S74,$F$68:$AB$69,2,),"")</f>
        <v>0</v>
      </c>
      <c r="T90" s="287" t="str">
        <f t="shared" si="37"/>
        <v/>
      </c>
      <c r="U90" s="287" t="str">
        <f t="shared" si="37"/>
        <v/>
      </c>
      <c r="V90" s="287">
        <f t="shared" si="37"/>
        <v>0</v>
      </c>
      <c r="W90" s="287">
        <f t="shared" si="37"/>
        <v>0</v>
      </c>
      <c r="X90" s="287">
        <f t="shared" si="37"/>
        <v>0</v>
      </c>
      <c r="Y90" s="288">
        <f t="shared" si="37"/>
        <v>0</v>
      </c>
      <c r="Z90" s="268">
        <f t="shared" si="37"/>
        <v>0</v>
      </c>
      <c r="AA90" s="270">
        <f>AC69</f>
        <v>0</v>
      </c>
    </row>
    <row r="91" spans="4:28" ht="24.95" hidden="1" customHeight="1" thickTop="1">
      <c r="Q91" s="306">
        <f>SUM(Q90,Z91,AA91)</f>
        <v>0</v>
      </c>
      <c r="R91" s="264" t="s">
        <v>81</v>
      </c>
      <c r="S91" s="265">
        <f>SUM(S85:S90)</f>
        <v>0</v>
      </c>
      <c r="T91" s="266">
        <f t="shared" ref="T91:Z91" si="38">SUM(T85:T90)</f>
        <v>0</v>
      </c>
      <c r="U91" s="266">
        <f t="shared" si="38"/>
        <v>0</v>
      </c>
      <c r="V91" s="266">
        <f t="shared" si="38"/>
        <v>0</v>
      </c>
      <c r="W91" s="266">
        <f t="shared" si="38"/>
        <v>0</v>
      </c>
      <c r="X91" s="266">
        <f t="shared" si="38"/>
        <v>0</v>
      </c>
      <c r="Y91" s="267">
        <f t="shared" si="38"/>
        <v>0</v>
      </c>
      <c r="Z91" s="265">
        <f t="shared" si="38"/>
        <v>0</v>
      </c>
      <c r="AA91" s="264">
        <f>SUM(AA85:AA90)</f>
        <v>0</v>
      </c>
    </row>
    <row r="92" spans="4:28" hidden="1">
      <c r="R92" s="4"/>
      <c r="S92" s="6"/>
      <c r="T92" s="6"/>
    </row>
    <row r="93" spans="4:28" hidden="1"/>
  </sheetData>
  <mergeCells count="52">
    <mergeCell ref="C1:AD1"/>
    <mergeCell ref="C3:D4"/>
    <mergeCell ref="E3:E4"/>
    <mergeCell ref="F3:AD3"/>
    <mergeCell ref="C5:C7"/>
    <mergeCell ref="L5:L10"/>
    <mergeCell ref="C8:C10"/>
    <mergeCell ref="C11:C13"/>
    <mergeCell ref="C14:C16"/>
    <mergeCell ref="C17:C19"/>
    <mergeCell ref="C20:C22"/>
    <mergeCell ref="C23:C26"/>
    <mergeCell ref="AA27:AA32"/>
    <mergeCell ref="C30:C32"/>
    <mergeCell ref="C33:D33"/>
    <mergeCell ref="C34:D34"/>
    <mergeCell ref="C35:D36"/>
    <mergeCell ref="E35:E36"/>
    <mergeCell ref="F35:AD35"/>
    <mergeCell ref="C27:C29"/>
    <mergeCell ref="C64:C66"/>
    <mergeCell ref="AA64:AA69"/>
    <mergeCell ref="C67:C69"/>
    <mergeCell ref="C37:C39"/>
    <mergeCell ref="L37:L42"/>
    <mergeCell ref="C40:C42"/>
    <mergeCell ref="C43:C45"/>
    <mergeCell ref="C46:C48"/>
    <mergeCell ref="C49:C51"/>
    <mergeCell ref="C53:D53"/>
    <mergeCell ref="F53:AD53"/>
    <mergeCell ref="C54:C56"/>
    <mergeCell ref="C57:C59"/>
    <mergeCell ref="C60:C63"/>
    <mergeCell ref="C70:D70"/>
    <mergeCell ref="D74:D83"/>
    <mergeCell ref="Q74:Q79"/>
    <mergeCell ref="E75:E76"/>
    <mergeCell ref="M75:M76"/>
    <mergeCell ref="N75:N76"/>
    <mergeCell ref="O75:O76"/>
    <mergeCell ref="P75:P76"/>
    <mergeCell ref="F76:L76"/>
    <mergeCell ref="S76:Y76"/>
    <mergeCell ref="Q82:Q89"/>
    <mergeCell ref="R83:R84"/>
    <mergeCell ref="Z83:Z84"/>
    <mergeCell ref="AB83:AB84"/>
    <mergeCell ref="S84:Y84"/>
    <mergeCell ref="R75:R76"/>
    <mergeCell ref="Z75:Z76"/>
    <mergeCell ref="AA75:AA76"/>
  </mergeCells>
  <phoneticPr fontId="1" type="noConversion"/>
  <conditionalFormatting sqref="AD54:AD70 AD37:AD48 F49:AA51 F5:F48 G33:AB33 R42:R48 R36:R37 R39:R40 G36:P37 Q36:Q43 Q45:Q46 Q48 F54:O69 G5:AB5 G6:K10 M6:AB10 G28:Z32 AB28:AB32 G43:P48 G38:K42 M38:P42 AB65:AB69 F52:AB52 AC49:AD52 G34:AD34 S36:AC48 G11:AB27 P60:Z69 S57:Z59 P54:Z56 AA57:AB64 AC5:AD33 AC54:AC69">
    <cfRule type="cellIs" dxfId="11" priority="11" operator="equal">
      <formula>"안전"</formula>
    </cfRule>
    <cfRule type="cellIs" dxfId="10" priority="12" operator="equal">
      <formula>"발열"</formula>
    </cfRule>
  </conditionalFormatting>
  <conditionalFormatting sqref="AE2 AE34 B1:C48 B49:AA51 B52:F70 D3:F48 G33:AB34 R42:R48 R36:R37 R39:R40 G36:P37 Q36:Q43 Q45:Q46 Q48 G54:O70 G4:AB5 G6:K10 M6:AB10 G28:Z32 AB28:AB32 G43:P48 G38:K42 M38:P42 AA70:AB70 AB65:AB69 G52:AB52 AC49:AD52 S36:AD48 G11:AB27 P60:Z70 S57:Z59 P54:Z56 AA57:AB64 AC4:AD34 AC54:AD70">
    <cfRule type="cellIs" dxfId="9" priority="10" operator="equal">
      <formula>"1.2M"</formula>
    </cfRule>
  </conditionalFormatting>
  <conditionalFormatting sqref="Q57:R59">
    <cfRule type="cellIs" dxfId="8" priority="8" operator="equal">
      <formula>"안전"</formula>
    </cfRule>
    <cfRule type="cellIs" dxfId="7" priority="9" operator="equal">
      <formula>"발열"</formula>
    </cfRule>
  </conditionalFormatting>
  <conditionalFormatting sqref="Q57:R59">
    <cfRule type="cellIs" dxfId="6" priority="7" operator="equal">
      <formula>"1.2M"</formula>
    </cfRule>
  </conditionalFormatting>
  <conditionalFormatting sqref="AC12">
    <cfRule type="cellIs" dxfId="5" priority="5" operator="equal">
      <formula>"안전"</formula>
    </cfRule>
    <cfRule type="cellIs" dxfId="4" priority="6" operator="equal">
      <formula>"발열"</formula>
    </cfRule>
  </conditionalFormatting>
  <conditionalFormatting sqref="AC12">
    <cfRule type="cellIs" dxfId="3" priority="4" operator="equal">
      <formula>"1.2M"</formula>
    </cfRule>
  </conditionalFormatting>
  <conditionalFormatting sqref="AC9">
    <cfRule type="cellIs" dxfId="2" priority="2" operator="equal">
      <formula>"안전"</formula>
    </cfRule>
    <cfRule type="cellIs" dxfId="1" priority="3" operator="equal">
      <formula>"발열"</formula>
    </cfRule>
  </conditionalFormatting>
  <conditionalFormatting sqref="AC9">
    <cfRule type="cellIs" dxfId="0" priority="1" operator="equal">
      <formula>"1.2M"</formula>
    </cfRule>
  </conditionalFormatting>
  <dataValidations count="1">
    <dataValidation type="list" allowBlank="1" showInputMessage="1" showErrorMessage="1" sqref="M9:AB9 AB68 F68:Z68 F65:Z65 F28:Z28 F31:Z31 F6:K6 F9:K9 F41:K41 F38:K38 AB28 F44:P44 AB65 S41:AB41 M41:Q41 M6:AB6 R44:AB44 S38:AB38 F50:AB50 R47:AB47 F55:Z55 F21:AB21 F58:O58 AB31 F15:AB15 F12:AB12 M38:Q38 F47:P47 F18:AB18 Q58:AB58">
      <formula1>$AH$6:$AH$14</formula1>
    </dataValidation>
  </dataValidations>
  <pageMargins left="0.19685039370078741" right="0.19685039370078741" top="0.59055118110236227" bottom="0.39370078740157483" header="0.11811023622047245" footer="0.11811023622047245"/>
  <pageSetup paperSize="9"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10월 강습계획</vt:lpstr>
      <vt:lpstr>10월 강습실적</vt:lpstr>
      <vt:lpstr>'10월 강습계획'!Print_Area</vt:lpstr>
      <vt:lpstr>'10월 강습실적'!Print_Area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김정훈</cp:lastModifiedBy>
  <cp:lastPrinted>2021-09-17T02:29:52Z</cp:lastPrinted>
  <dcterms:created xsi:type="dcterms:W3CDTF">2020-09-06T10:25:43Z</dcterms:created>
  <dcterms:modified xsi:type="dcterms:W3CDTF">2021-09-17T05:23:47Z</dcterms:modified>
</cp:coreProperties>
</file>